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W:\REJESTR WYBORCÓW\STAN RW 2025\II KWARTAŁ\"/>
    </mc:Choice>
  </mc:AlternateContent>
  <xr:revisionPtr revIDLastSave="0" documentId="13_ncr:40009_{00F7B485-7161-4B2B-8EDD-EAABFDAD4891}" xr6:coauthVersionLast="36" xr6:coauthVersionMax="36" xr10:uidLastSave="{00000000-0000-0000-0000-000000000000}"/>
  <bookViews>
    <workbookView xWindow="0" yWindow="0" windowWidth="21570" windowHeight="7590"/>
  </bookViews>
  <sheets>
    <sheet name="rejestr_wyborcow_2025_kw_2_2025" sheetId="1" r:id="rId1"/>
  </sheets>
  <calcPr calcId="0"/>
</workbook>
</file>

<file path=xl/calcChain.xml><?xml version="1.0" encoding="utf-8"?>
<calcChain xmlns="http://schemas.openxmlformats.org/spreadsheetml/2006/main">
  <c r="A6" i="1" l="1"/>
  <c r="A7" i="1"/>
  <c r="A8" i="1"/>
  <c r="A9" i="1"/>
  <c r="A10" i="1"/>
  <c r="A11" i="1"/>
  <c r="A13" i="1"/>
  <c r="A14" i="1"/>
  <c r="A15" i="1"/>
  <c r="A16" i="1"/>
  <c r="A18" i="1"/>
  <c r="A19" i="1"/>
  <c r="A20" i="1"/>
  <c r="A21" i="1"/>
  <c r="A22" i="1"/>
  <c r="A23" i="1"/>
  <c r="A25" i="1"/>
  <c r="A26" i="1"/>
  <c r="A27" i="1"/>
  <c r="A28" i="1"/>
  <c r="A30" i="1"/>
  <c r="A31" i="1"/>
  <c r="A32" i="1"/>
  <c r="A33" i="1"/>
  <c r="A34" i="1"/>
  <c r="A36" i="1"/>
  <c r="A37" i="1"/>
  <c r="A38" i="1"/>
  <c r="A39" i="1"/>
  <c r="A40" i="1"/>
  <c r="A42" i="1"/>
  <c r="A43" i="1"/>
  <c r="A44" i="1"/>
  <c r="A45" i="1"/>
  <c r="A46" i="1"/>
  <c r="A47" i="1"/>
  <c r="A48" i="1"/>
  <c r="A49" i="1"/>
  <c r="A50" i="1"/>
  <c r="A52" i="1"/>
  <c r="A53" i="1"/>
  <c r="A54" i="1"/>
  <c r="A55" i="1"/>
  <c r="A56" i="1"/>
  <c r="A57" i="1"/>
  <c r="A58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4" i="1"/>
  <c r="A75" i="1"/>
  <c r="A76" i="1"/>
  <c r="A77" i="1"/>
  <c r="A79" i="1"/>
  <c r="A80" i="1"/>
  <c r="A81" i="1"/>
  <c r="A82" i="1"/>
  <c r="A83" i="1"/>
  <c r="A84" i="1"/>
  <c r="A85" i="1"/>
  <c r="A87" i="1"/>
</calcChain>
</file>

<file path=xl/sharedStrings.xml><?xml version="1.0" encoding="utf-8"?>
<sst xmlns="http://schemas.openxmlformats.org/spreadsheetml/2006/main" count="248" uniqueCount="118">
  <si>
    <t>Kod TERYT</t>
  </si>
  <si>
    <t>Gmina</t>
  </si>
  <si>
    <t>Powiat</t>
  </si>
  <si>
    <t>Delegatura</t>
  </si>
  <si>
    <t>Liczba mieszkańców</t>
  </si>
  <si>
    <t>Liczba wyborców ogółem</t>
  </si>
  <si>
    <t>Liczba wyborców ujętych w stałym obwodzie w CRW z urzędu na podstawie adresu stałego zameldowania</t>
  </si>
  <si>
    <t>Liczba wyborców ujętych w stałym obwodzie w CRW na wniosek</t>
  </si>
  <si>
    <t>w tym liczba wyborców posiadających obywatelstwo krajów UE</t>
  </si>
  <si>
    <t>w tym liczba wyborców posiadających obywatelstwo UK</t>
  </si>
  <si>
    <t>Liczba osób pozbawionych prawa wybierania ogółem</t>
  </si>
  <si>
    <t>w tym liczba osób pozbawionych prawa wybierania posiadających obywatelstwo krajów UE</t>
  </si>
  <si>
    <t>w tym liczba osób pozbawionych prawa wybierania posiadających obywatelstwo UK</t>
  </si>
  <si>
    <t>Powiat brzeski</t>
  </si>
  <si>
    <t>m. Brzeg</t>
  </si>
  <si>
    <t>brzeski</t>
  </si>
  <si>
    <t>Opole</t>
  </si>
  <si>
    <t>gm. Skarbimierz</t>
  </si>
  <si>
    <t>gm. Grodków</t>
  </si>
  <si>
    <t>gm. Lewin Brzeski</t>
  </si>
  <si>
    <t>gm. Lubsza</t>
  </si>
  <si>
    <t>gm. Olszanka</t>
  </si>
  <si>
    <t>Powiat głubczycki</t>
  </si>
  <si>
    <t>gm. Baborów</t>
  </si>
  <si>
    <t>głubczycki</t>
  </si>
  <si>
    <t>gm. Branice</t>
  </si>
  <si>
    <t>gm. Głubczyce</t>
  </si>
  <si>
    <t>gm. Kietrz</t>
  </si>
  <si>
    <t>Powiat kędzierzyńsko-kozielski</t>
  </si>
  <si>
    <t>m. Kędzierzyn-Koźle</t>
  </si>
  <si>
    <t>kędzierzyńsko-kozielski</t>
  </si>
  <si>
    <t>gm. Bierawa</t>
  </si>
  <si>
    <t>gm. Cisek</t>
  </si>
  <si>
    <t>gm. Pawłowiczki</t>
  </si>
  <si>
    <t>gm. Polska Cerekiew</t>
  </si>
  <si>
    <t>gm. Reńska Wieś</t>
  </si>
  <si>
    <t>Powiat kluczborski</t>
  </si>
  <si>
    <t>gm. Byczyna</t>
  </si>
  <si>
    <t>kluczborski</t>
  </si>
  <si>
    <t>gm. Kluczbork</t>
  </si>
  <si>
    <t>gm. Lasowice Wielkie</t>
  </si>
  <si>
    <t>gm. Wołczyn</t>
  </si>
  <si>
    <t>Powiat krapkowicki</t>
  </si>
  <si>
    <t>gm. Gogolin</t>
  </si>
  <si>
    <t>krapkowicki</t>
  </si>
  <si>
    <t>gm. Krapkowice</t>
  </si>
  <si>
    <t>gm. Strzeleczki</t>
  </si>
  <si>
    <t>gm. Walce</t>
  </si>
  <si>
    <t>gm. Zdzieszowice</t>
  </si>
  <si>
    <t>Powiat namysłowski</t>
  </si>
  <si>
    <t>gm. Domaszowice</t>
  </si>
  <si>
    <t>namysłowski</t>
  </si>
  <si>
    <t>gm. Namysłów</t>
  </si>
  <si>
    <t>gm. Pokój</t>
  </si>
  <si>
    <t>gm. Świerczów</t>
  </si>
  <si>
    <t>gm. Wilków</t>
  </si>
  <si>
    <t>Powiat nyski</t>
  </si>
  <si>
    <t>gm. Głuchołazy</t>
  </si>
  <si>
    <t>nyski</t>
  </si>
  <si>
    <t>gm. Kamiennik</t>
  </si>
  <si>
    <t>gm. Korfantów</t>
  </si>
  <si>
    <t>gm. Łambinowice</t>
  </si>
  <si>
    <t>gm. Nysa</t>
  </si>
  <si>
    <t>gm. Otmuchów</t>
  </si>
  <si>
    <t>gm. Paczków</t>
  </si>
  <si>
    <t>gm. Pakosławice</t>
  </si>
  <si>
    <t>gm. Skoroszyce</t>
  </si>
  <si>
    <t>Powiat oleski</t>
  </si>
  <si>
    <t>gm. Dobrodzień</t>
  </si>
  <si>
    <t>oleski</t>
  </si>
  <si>
    <t>gm. Gorzów Śląski</t>
  </si>
  <si>
    <t>gm. Olesno</t>
  </si>
  <si>
    <t>gm. Praszka</t>
  </si>
  <si>
    <t>gm. Radłów</t>
  </si>
  <si>
    <t>gm. Rudniki</t>
  </si>
  <si>
    <t>gm. Zębowice</t>
  </si>
  <si>
    <t>Powiat opolski</t>
  </si>
  <si>
    <t>gm. Chrząstowice</t>
  </si>
  <si>
    <t>opolski</t>
  </si>
  <si>
    <t>gm. Dąbrowa</t>
  </si>
  <si>
    <t>gm. Dobrzeń Wielki</t>
  </si>
  <si>
    <t>gm. Komprachcice</t>
  </si>
  <si>
    <t>gm. Łubniany</t>
  </si>
  <si>
    <t>gm. Murów</t>
  </si>
  <si>
    <t>gm. Niemodlin</t>
  </si>
  <si>
    <t>gm. Ozimek</t>
  </si>
  <si>
    <t>gm. Popielów</t>
  </si>
  <si>
    <t>gm. Prószków</t>
  </si>
  <si>
    <t>gm. Tarnów Opolski</t>
  </si>
  <si>
    <t>gm. Tułowice</t>
  </si>
  <si>
    <t>gm. Turawa</t>
  </si>
  <si>
    <t>Powiat prudnicki</t>
  </si>
  <si>
    <t>gm. Biała</t>
  </si>
  <si>
    <t>prudnicki</t>
  </si>
  <si>
    <t>gm. Głogówek</t>
  </si>
  <si>
    <t>gm. Lubrza</t>
  </si>
  <si>
    <t>gm. Prudnik</t>
  </si>
  <si>
    <t>Powiat strzelecki</t>
  </si>
  <si>
    <t>gm. Izbicko</t>
  </si>
  <si>
    <t>strzelecki</t>
  </si>
  <si>
    <t>gm. Jemielnica</t>
  </si>
  <si>
    <t>gm. Kolonowskie</t>
  </si>
  <si>
    <t>gm. Leśnica</t>
  </si>
  <si>
    <t>gm. Strzelce Opolskie</t>
  </si>
  <si>
    <t>gm. Ujazd</t>
  </si>
  <si>
    <t>gm. Zawadzkie</t>
  </si>
  <si>
    <t>Miasto na prawach powiatu</t>
  </si>
  <si>
    <t>m. Opole</t>
  </si>
  <si>
    <t>Suma</t>
  </si>
  <si>
    <t xml:space="preserve"> NA PODSTAWIE DANYCH Z SYSTEMU WOW - Meldunek okresowy 2025 r. kwartał 2:</t>
  </si>
  <si>
    <t>ZATWIERDZIŁA:</t>
  </si>
  <si>
    <t>SPORZĄDZIŁA:</t>
  </si>
  <si>
    <t>GŁÓWNY SPECJALISTA</t>
  </si>
  <si>
    <t>P.O. DYREKTORA DELEGATURY</t>
  </si>
  <si>
    <t>/-/ AGNIESZKA MIKUCKA-BATKO</t>
  </si>
  <si>
    <t>/-/ KATARZYNA BUDZYŃSKA</t>
  </si>
  <si>
    <t>WYDRUK Z DNIA: 4.07.2025</t>
  </si>
  <si>
    <t>DOP.423.3.2025 INFORMACJA O STANIE REJESTRU WYBORCÓW W WOJEWÓDZTWIE OPOLSKIM - II KWARTAŁ 2025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</si>
</sst>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E1E1"/>
        <bgColor indexed="64"/>
      </patternFill>
    </fill>
    <fill>
      <patternFill patternType="solid">
        <fgColor theme="6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16" fillId="0" borderId="0" xfId="0" applyFont="1"/>
    <xf numFmtId="0" fontId="16" fillId="33" borderId="10" xfId="0" applyFont="1" applyFill="1" applyBorder="1" applyAlignment="1">
      <alignment horizontal="center" vertical="center" wrapText="1"/>
    </xf>
    <xf numFmtId="0" fontId="16" fillId="33" borderId="10" xfId="0" applyFont="1" applyFill="1" applyBorder="1"/>
    <xf numFmtId="0" fontId="0" fillId="33" borderId="10" xfId="0" applyFill="1" applyBorder="1"/>
    <xf numFmtId="0" fontId="16" fillId="34" borderId="10" xfId="0" applyFont="1" applyFill="1" applyBorder="1" applyAlignment="1">
      <alignment horizontal="center" vertical="center" wrapText="1"/>
    </xf>
    <xf numFmtId="0" fontId="16" fillId="34" borderId="10" xfId="0" applyFont="1" applyFill="1" applyBorder="1"/>
    <xf numFmtId="0" fontId="0" fillId="34" borderId="10" xfId="0" applyFill="1" applyBorder="1"/>
    <xf numFmtId="0" fontId="16" fillId="35" borderId="10" xfId="0" applyFont="1" applyFill="1" applyBorder="1" applyAlignment="1">
      <alignment horizontal="center" vertical="center" wrapText="1"/>
    </xf>
    <xf numFmtId="0" fontId="16" fillId="35" borderId="10" xfId="0" applyFont="1" applyFill="1" applyBorder="1"/>
    <xf numFmtId="0" fontId="0" fillId="35" borderId="10" xfId="0" applyFill="1" applyBorder="1"/>
    <xf numFmtId="0" fontId="16" fillId="0" borderId="0" xfId="0" applyFont="1" applyAlignment="1"/>
    <xf numFmtId="0" fontId="16" fillId="0" borderId="0" xfId="0" applyFont="1" applyAlignment="1">
      <alignment horizontal="center"/>
    </xf>
  </cellXfs>
  <cellStyles count="42">
    <cellStyle name="20% — akcent 1" xfId="19" builtinId="30" customBuiltin="1"/>
    <cellStyle name="20% — akcent 2" xfId="23" builtinId="34" customBuiltin="1"/>
    <cellStyle name="20% — akcent 3" xfId="27" builtinId="38" customBuiltin="1"/>
    <cellStyle name="20% — akcent 4" xfId="31" builtinId="42" customBuiltin="1"/>
    <cellStyle name="20% — akcent 5" xfId="35" builtinId="46" customBuiltin="1"/>
    <cellStyle name="20% — akcent 6" xfId="39" builtinId="50" customBuiltin="1"/>
    <cellStyle name="40% — akcent 1" xfId="20" builtinId="31" customBuiltin="1"/>
    <cellStyle name="40% — akcent 2" xfId="24" builtinId="35" customBuiltin="1"/>
    <cellStyle name="40% — akcent 3" xfId="28" builtinId="39" customBuiltin="1"/>
    <cellStyle name="40% — akcent 4" xfId="32" builtinId="43" customBuiltin="1"/>
    <cellStyle name="40% — akcent 5" xfId="36" builtinId="47" customBuiltin="1"/>
    <cellStyle name="40% — akcent 6" xfId="40" builtinId="51" customBuiltin="1"/>
    <cellStyle name="60% — akcent 1" xfId="21" builtinId="32" customBuiltin="1"/>
    <cellStyle name="60% — akcent 2" xfId="25" builtinId="36" customBuiltin="1"/>
    <cellStyle name="60% — akcent 3" xfId="29" builtinId="40" customBuiltin="1"/>
    <cellStyle name="60% — akcent 4" xfId="33" builtinId="44" customBuiltin="1"/>
    <cellStyle name="60% — akcent 5" xfId="37" builtinId="48" customBuiltin="1"/>
    <cellStyle name="60% — akcent 6" xfId="41" builtinId="52" customBuiltin="1"/>
    <cellStyle name="Akcent 1" xfId="18" builtinId="29" customBuiltin="1"/>
    <cellStyle name="Akcent 2" xfId="22" builtinId="33" customBuiltin="1"/>
    <cellStyle name="Akcent 3" xfId="26" builtinId="37" customBuiltin="1"/>
    <cellStyle name="Akcent 4" xfId="30" builtinId="41" customBuiltin="1"/>
    <cellStyle name="Akcent 5" xfId="34" builtinId="45" customBuiltin="1"/>
    <cellStyle name="Akcent 6" xfId="38" builtinId="49" customBuiltin="1"/>
    <cellStyle name="Dane wejściowe" xfId="9" builtinId="20" customBuiltin="1"/>
    <cellStyle name="Dane wyjściowe" xfId="10" builtinId="21" customBuiltin="1"/>
    <cellStyle name="Dobry" xfId="6" builtinId="26" customBuiltin="1"/>
    <cellStyle name="Komórka połączona" xfId="12" builtinId="24" customBuiltin="1"/>
    <cellStyle name="Komórka zaznaczona" xfId="13" builtinId="23" customBuiltin="1"/>
    <cellStyle name="Nagłówek 1" xfId="2" builtinId="16" customBuiltin="1"/>
    <cellStyle name="Nagłówek 2" xfId="3" builtinId="17" customBuiltin="1"/>
    <cellStyle name="Nagłówek 3" xfId="4" builtinId="18" customBuiltin="1"/>
    <cellStyle name="Nagłówek 4" xfId="5" builtinId="19" customBuiltin="1"/>
    <cellStyle name="Neutralny" xfId="8" builtinId="28" customBuiltin="1"/>
    <cellStyle name="Normalny" xfId="0" builtinId="0"/>
    <cellStyle name="Obliczenia" xfId="11" builtinId="22" customBuiltin="1"/>
    <cellStyle name="Suma" xfId="17" builtinId="25" customBuiltin="1"/>
    <cellStyle name="Tekst objaśnienia" xfId="16" builtinId="53" customBuiltin="1"/>
    <cellStyle name="Tekst ostrzeżenia" xfId="14" builtinId="11" customBuiltin="1"/>
    <cellStyle name="Tytuł" xfId="1" builtinId="15" customBuiltin="1"/>
    <cellStyle name="Uwaga" xfId="15" builtinId="10" customBuiltin="1"/>
    <cellStyle name="Zły" xfId="7" builtinId="27" customBuiltin="1"/>
  </cellStyles>
  <dxfs count="0"/>
  <tableStyles count="0" defaultTableStyle="TableStyleMedium2" defaultPivotStyle="PivotStyleLight16"/>
  <colors>
    <mruColors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5"/>
  <sheetViews>
    <sheetView tabSelected="1" workbookViewId="0">
      <selection activeCell="J99" sqref="J99:J101"/>
    </sheetView>
  </sheetViews>
  <sheetFormatPr defaultColWidth="32.85546875" defaultRowHeight="15" x14ac:dyDescent="0.25"/>
  <sheetData>
    <row r="1" spans="1:13" x14ac:dyDescent="0.25">
      <c r="A1" s="3" t="s">
        <v>117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s="4" customFormat="1" ht="60" x14ac:dyDescent="0.25">
      <c r="A4" s="12" t="s">
        <v>0</v>
      </c>
      <c r="B4" s="12" t="s">
        <v>1</v>
      </c>
      <c r="C4" s="12" t="s">
        <v>2</v>
      </c>
      <c r="D4" s="12" t="s">
        <v>3</v>
      </c>
      <c r="E4" s="12" t="s">
        <v>4</v>
      </c>
      <c r="F4" s="6" t="s">
        <v>5</v>
      </c>
      <c r="G4" s="6" t="s">
        <v>6</v>
      </c>
      <c r="H4" s="6" t="s">
        <v>7</v>
      </c>
      <c r="I4" s="6" t="s">
        <v>8</v>
      </c>
      <c r="J4" s="6" t="s">
        <v>9</v>
      </c>
      <c r="K4" s="9" t="s">
        <v>10</v>
      </c>
      <c r="L4" s="9" t="s">
        <v>11</v>
      </c>
      <c r="M4" s="9" t="s">
        <v>12</v>
      </c>
    </row>
    <row r="5" spans="1:13" s="5" customFormat="1" x14ac:dyDescent="0.25">
      <c r="A5" s="13" t="s">
        <v>13</v>
      </c>
      <c r="B5" s="13"/>
      <c r="C5" s="13"/>
      <c r="D5" s="13"/>
      <c r="E5" s="13">
        <v>80851</v>
      </c>
      <c r="F5" s="7">
        <v>66709</v>
      </c>
      <c r="G5" s="7">
        <v>66202</v>
      </c>
      <c r="H5" s="7">
        <v>507</v>
      </c>
      <c r="I5" s="7">
        <v>0</v>
      </c>
      <c r="J5" s="7">
        <v>0</v>
      </c>
      <c r="K5" s="10">
        <v>250</v>
      </c>
      <c r="L5" s="10">
        <v>0</v>
      </c>
      <c r="M5" s="10">
        <v>0</v>
      </c>
    </row>
    <row r="6" spans="1:13" x14ac:dyDescent="0.25">
      <c r="A6" s="14" t="str">
        <f>"160101"</f>
        <v>160101</v>
      </c>
      <c r="B6" s="14" t="s">
        <v>14</v>
      </c>
      <c r="C6" s="14" t="s">
        <v>15</v>
      </c>
      <c r="D6" s="14" t="s">
        <v>16</v>
      </c>
      <c r="E6" s="14">
        <v>30338</v>
      </c>
      <c r="F6" s="8">
        <v>25437</v>
      </c>
      <c r="G6" s="8">
        <v>25227</v>
      </c>
      <c r="H6" s="8">
        <v>210</v>
      </c>
      <c r="I6" s="8">
        <v>0</v>
      </c>
      <c r="J6" s="8">
        <v>0</v>
      </c>
      <c r="K6" s="11">
        <v>65</v>
      </c>
      <c r="L6" s="11">
        <v>0</v>
      </c>
      <c r="M6" s="11">
        <v>0</v>
      </c>
    </row>
    <row r="7" spans="1:13" x14ac:dyDescent="0.25">
      <c r="A7" s="14" t="str">
        <f>"160102"</f>
        <v>160102</v>
      </c>
      <c r="B7" s="14" t="s">
        <v>17</v>
      </c>
      <c r="C7" s="14" t="s">
        <v>15</v>
      </c>
      <c r="D7" s="14" t="s">
        <v>16</v>
      </c>
      <c r="E7" s="14">
        <v>8201</v>
      </c>
      <c r="F7" s="8">
        <v>6494</v>
      </c>
      <c r="G7" s="8">
        <v>6430</v>
      </c>
      <c r="H7" s="8">
        <v>64</v>
      </c>
      <c r="I7" s="8">
        <v>0</v>
      </c>
      <c r="J7" s="8">
        <v>0</v>
      </c>
      <c r="K7" s="11">
        <v>15</v>
      </c>
      <c r="L7" s="11">
        <v>0</v>
      </c>
      <c r="M7" s="11">
        <v>0</v>
      </c>
    </row>
    <row r="8" spans="1:13" x14ac:dyDescent="0.25">
      <c r="A8" s="14" t="str">
        <f>"160103"</f>
        <v>160103</v>
      </c>
      <c r="B8" s="14" t="s">
        <v>18</v>
      </c>
      <c r="C8" s="14" t="s">
        <v>15</v>
      </c>
      <c r="D8" s="14" t="s">
        <v>16</v>
      </c>
      <c r="E8" s="14">
        <v>17422</v>
      </c>
      <c r="F8" s="8">
        <v>14323</v>
      </c>
      <c r="G8" s="8">
        <v>14269</v>
      </c>
      <c r="H8" s="8">
        <v>54</v>
      </c>
      <c r="I8" s="8">
        <v>0</v>
      </c>
      <c r="J8" s="8">
        <v>0</v>
      </c>
      <c r="K8" s="11">
        <v>112</v>
      </c>
      <c r="L8" s="11">
        <v>0</v>
      </c>
      <c r="M8" s="11">
        <v>0</v>
      </c>
    </row>
    <row r="9" spans="1:13" x14ac:dyDescent="0.25">
      <c r="A9" s="14" t="str">
        <f>"160104"</f>
        <v>160104</v>
      </c>
      <c r="B9" s="14" t="s">
        <v>19</v>
      </c>
      <c r="C9" s="14" t="s">
        <v>15</v>
      </c>
      <c r="D9" s="14" t="s">
        <v>16</v>
      </c>
      <c r="E9" s="14">
        <v>11721</v>
      </c>
      <c r="F9" s="8">
        <v>9722</v>
      </c>
      <c r="G9" s="8">
        <v>9672</v>
      </c>
      <c r="H9" s="8">
        <v>50</v>
      </c>
      <c r="I9" s="8">
        <v>0</v>
      </c>
      <c r="J9" s="8">
        <v>0</v>
      </c>
      <c r="K9" s="11">
        <v>34</v>
      </c>
      <c r="L9" s="11">
        <v>0</v>
      </c>
      <c r="M9" s="11">
        <v>0</v>
      </c>
    </row>
    <row r="10" spans="1:13" x14ac:dyDescent="0.25">
      <c r="A10" s="14" t="str">
        <f>"160105"</f>
        <v>160105</v>
      </c>
      <c r="B10" s="14" t="s">
        <v>20</v>
      </c>
      <c r="C10" s="14" t="s">
        <v>15</v>
      </c>
      <c r="D10" s="14" t="s">
        <v>16</v>
      </c>
      <c r="E10" s="14">
        <v>8511</v>
      </c>
      <c r="F10" s="8">
        <v>6968</v>
      </c>
      <c r="G10" s="8">
        <v>6914</v>
      </c>
      <c r="H10" s="8">
        <v>54</v>
      </c>
      <c r="I10" s="8">
        <v>0</v>
      </c>
      <c r="J10" s="8">
        <v>0</v>
      </c>
      <c r="K10" s="11">
        <v>19</v>
      </c>
      <c r="L10" s="11">
        <v>0</v>
      </c>
      <c r="M10" s="11">
        <v>0</v>
      </c>
    </row>
    <row r="11" spans="1:13" x14ac:dyDescent="0.25">
      <c r="A11" s="14" t="str">
        <f>"160106"</f>
        <v>160106</v>
      </c>
      <c r="B11" s="14" t="s">
        <v>21</v>
      </c>
      <c r="C11" s="14" t="s">
        <v>15</v>
      </c>
      <c r="D11" s="14" t="s">
        <v>16</v>
      </c>
      <c r="E11" s="14">
        <v>4658</v>
      </c>
      <c r="F11" s="8">
        <v>3765</v>
      </c>
      <c r="G11" s="8">
        <v>3690</v>
      </c>
      <c r="H11" s="8">
        <v>75</v>
      </c>
      <c r="I11" s="8">
        <v>0</v>
      </c>
      <c r="J11" s="8">
        <v>0</v>
      </c>
      <c r="K11" s="11">
        <v>5</v>
      </c>
      <c r="L11" s="11">
        <v>0</v>
      </c>
      <c r="M11" s="11">
        <v>0</v>
      </c>
    </row>
    <row r="12" spans="1:13" s="5" customFormat="1" x14ac:dyDescent="0.25">
      <c r="A12" s="13" t="s">
        <v>22</v>
      </c>
      <c r="B12" s="13"/>
      <c r="C12" s="13"/>
      <c r="D12" s="13"/>
      <c r="E12" s="13">
        <v>40453</v>
      </c>
      <c r="F12" s="7">
        <v>33865</v>
      </c>
      <c r="G12" s="7">
        <v>33563</v>
      </c>
      <c r="H12" s="7">
        <v>302</v>
      </c>
      <c r="I12" s="7">
        <v>4</v>
      </c>
      <c r="J12" s="7">
        <v>0</v>
      </c>
      <c r="K12" s="10">
        <v>335</v>
      </c>
      <c r="L12" s="10">
        <v>0</v>
      </c>
      <c r="M12" s="10">
        <v>0</v>
      </c>
    </row>
    <row r="13" spans="1:13" x14ac:dyDescent="0.25">
      <c r="A13" s="14" t="str">
        <f>"160201"</f>
        <v>160201</v>
      </c>
      <c r="B13" s="14" t="s">
        <v>23</v>
      </c>
      <c r="C13" s="14" t="s">
        <v>24</v>
      </c>
      <c r="D13" s="14" t="s">
        <v>16</v>
      </c>
      <c r="E13" s="14">
        <v>5441</v>
      </c>
      <c r="F13" s="8">
        <v>4553</v>
      </c>
      <c r="G13" s="8">
        <v>4524</v>
      </c>
      <c r="H13" s="8">
        <v>29</v>
      </c>
      <c r="I13" s="8">
        <v>0</v>
      </c>
      <c r="J13" s="8">
        <v>0</v>
      </c>
      <c r="K13" s="11">
        <v>8</v>
      </c>
      <c r="L13" s="11">
        <v>0</v>
      </c>
      <c r="M13" s="11">
        <v>0</v>
      </c>
    </row>
    <row r="14" spans="1:13" x14ac:dyDescent="0.25">
      <c r="A14" s="14" t="str">
        <f>"160202"</f>
        <v>160202</v>
      </c>
      <c r="B14" s="14" t="s">
        <v>25</v>
      </c>
      <c r="C14" s="14" t="s">
        <v>24</v>
      </c>
      <c r="D14" s="14" t="s">
        <v>16</v>
      </c>
      <c r="E14" s="14">
        <v>5821</v>
      </c>
      <c r="F14" s="8">
        <v>4862</v>
      </c>
      <c r="G14" s="8">
        <v>4787</v>
      </c>
      <c r="H14" s="8">
        <v>75</v>
      </c>
      <c r="I14" s="8">
        <v>1</v>
      </c>
      <c r="J14" s="8">
        <v>0</v>
      </c>
      <c r="K14" s="11">
        <v>112</v>
      </c>
      <c r="L14" s="11">
        <v>0</v>
      </c>
      <c r="M14" s="11">
        <v>0</v>
      </c>
    </row>
    <row r="15" spans="1:13" x14ac:dyDescent="0.25">
      <c r="A15" s="14" t="str">
        <f>"160203"</f>
        <v>160203</v>
      </c>
      <c r="B15" s="14" t="s">
        <v>26</v>
      </c>
      <c r="C15" s="14" t="s">
        <v>24</v>
      </c>
      <c r="D15" s="14" t="s">
        <v>16</v>
      </c>
      <c r="E15" s="14">
        <v>19628</v>
      </c>
      <c r="F15" s="8">
        <v>16428</v>
      </c>
      <c r="G15" s="8">
        <v>16284</v>
      </c>
      <c r="H15" s="8">
        <v>144</v>
      </c>
      <c r="I15" s="8">
        <v>3</v>
      </c>
      <c r="J15" s="8">
        <v>0</v>
      </c>
      <c r="K15" s="11">
        <v>130</v>
      </c>
      <c r="L15" s="11">
        <v>0</v>
      </c>
      <c r="M15" s="11">
        <v>0</v>
      </c>
    </row>
    <row r="16" spans="1:13" x14ac:dyDescent="0.25">
      <c r="A16" s="14" t="str">
        <f>"160204"</f>
        <v>160204</v>
      </c>
      <c r="B16" s="14" t="s">
        <v>27</v>
      </c>
      <c r="C16" s="14" t="s">
        <v>24</v>
      </c>
      <c r="D16" s="14" t="s">
        <v>16</v>
      </c>
      <c r="E16" s="14">
        <v>9563</v>
      </c>
      <c r="F16" s="8">
        <v>8022</v>
      </c>
      <c r="G16" s="8">
        <v>7968</v>
      </c>
      <c r="H16" s="8">
        <v>54</v>
      </c>
      <c r="I16" s="8">
        <v>0</v>
      </c>
      <c r="J16" s="8">
        <v>0</v>
      </c>
      <c r="K16" s="11">
        <v>85</v>
      </c>
      <c r="L16" s="11">
        <v>0</v>
      </c>
      <c r="M16" s="11">
        <v>0</v>
      </c>
    </row>
    <row r="17" spans="1:13" s="5" customFormat="1" x14ac:dyDescent="0.25">
      <c r="A17" s="13" t="s">
        <v>28</v>
      </c>
      <c r="B17" s="13"/>
      <c r="C17" s="13"/>
      <c r="D17" s="13"/>
      <c r="E17" s="13">
        <v>81252</v>
      </c>
      <c r="F17" s="7">
        <v>68145</v>
      </c>
      <c r="G17" s="7">
        <v>67770</v>
      </c>
      <c r="H17" s="7">
        <v>375</v>
      </c>
      <c r="I17" s="7">
        <v>1</v>
      </c>
      <c r="J17" s="7">
        <v>1</v>
      </c>
      <c r="K17" s="10">
        <v>235</v>
      </c>
      <c r="L17" s="10">
        <v>0</v>
      </c>
      <c r="M17" s="10">
        <v>0</v>
      </c>
    </row>
    <row r="18" spans="1:13" x14ac:dyDescent="0.25">
      <c r="A18" s="14" t="str">
        <f>"160301"</f>
        <v>160301</v>
      </c>
      <c r="B18" s="14" t="s">
        <v>29</v>
      </c>
      <c r="C18" s="14" t="s">
        <v>30</v>
      </c>
      <c r="D18" s="14" t="s">
        <v>16</v>
      </c>
      <c r="E18" s="14">
        <v>50408</v>
      </c>
      <c r="F18" s="8">
        <v>42657</v>
      </c>
      <c r="G18" s="8">
        <v>42444</v>
      </c>
      <c r="H18" s="8">
        <v>213</v>
      </c>
      <c r="I18" s="8">
        <v>1</v>
      </c>
      <c r="J18" s="8">
        <v>1</v>
      </c>
      <c r="K18" s="11">
        <v>184</v>
      </c>
      <c r="L18" s="11">
        <v>0</v>
      </c>
      <c r="M18" s="11">
        <v>0</v>
      </c>
    </row>
    <row r="19" spans="1:13" x14ac:dyDescent="0.25">
      <c r="A19" s="14" t="str">
        <f>"160302"</f>
        <v>160302</v>
      </c>
      <c r="B19" s="14" t="s">
        <v>31</v>
      </c>
      <c r="C19" s="14" t="s">
        <v>30</v>
      </c>
      <c r="D19" s="14" t="s">
        <v>16</v>
      </c>
      <c r="E19" s="14">
        <v>7256</v>
      </c>
      <c r="F19" s="8">
        <v>5972</v>
      </c>
      <c r="G19" s="8">
        <v>5896</v>
      </c>
      <c r="H19" s="8">
        <v>76</v>
      </c>
      <c r="I19" s="8">
        <v>0</v>
      </c>
      <c r="J19" s="8">
        <v>0</v>
      </c>
      <c r="K19" s="11">
        <v>10</v>
      </c>
      <c r="L19" s="11">
        <v>0</v>
      </c>
      <c r="M19" s="11">
        <v>0</v>
      </c>
    </row>
    <row r="20" spans="1:13" x14ac:dyDescent="0.25">
      <c r="A20" s="14" t="str">
        <f>"160303"</f>
        <v>160303</v>
      </c>
      <c r="B20" s="14" t="s">
        <v>32</v>
      </c>
      <c r="C20" s="14" t="s">
        <v>30</v>
      </c>
      <c r="D20" s="14" t="s">
        <v>16</v>
      </c>
      <c r="E20" s="14">
        <v>5178</v>
      </c>
      <c r="F20" s="8">
        <v>4259</v>
      </c>
      <c r="G20" s="8">
        <v>4227</v>
      </c>
      <c r="H20" s="8">
        <v>32</v>
      </c>
      <c r="I20" s="8">
        <v>0</v>
      </c>
      <c r="J20" s="8">
        <v>0</v>
      </c>
      <c r="K20" s="11">
        <v>13</v>
      </c>
      <c r="L20" s="11">
        <v>0</v>
      </c>
      <c r="M20" s="11">
        <v>0</v>
      </c>
    </row>
    <row r="21" spans="1:13" x14ac:dyDescent="0.25">
      <c r="A21" s="14" t="str">
        <f>"160304"</f>
        <v>160304</v>
      </c>
      <c r="B21" s="14" t="s">
        <v>33</v>
      </c>
      <c r="C21" s="14" t="s">
        <v>30</v>
      </c>
      <c r="D21" s="14" t="s">
        <v>16</v>
      </c>
      <c r="E21" s="14">
        <v>6860</v>
      </c>
      <c r="F21" s="8">
        <v>5693</v>
      </c>
      <c r="G21" s="8">
        <v>5675</v>
      </c>
      <c r="H21" s="8">
        <v>18</v>
      </c>
      <c r="I21" s="8">
        <v>0</v>
      </c>
      <c r="J21" s="8">
        <v>0</v>
      </c>
      <c r="K21" s="11">
        <v>11</v>
      </c>
      <c r="L21" s="11">
        <v>0</v>
      </c>
      <c r="M21" s="11">
        <v>0</v>
      </c>
    </row>
    <row r="22" spans="1:13" x14ac:dyDescent="0.25">
      <c r="A22" s="14" t="str">
        <f>"160305"</f>
        <v>160305</v>
      </c>
      <c r="B22" s="14" t="s">
        <v>34</v>
      </c>
      <c r="C22" s="14" t="s">
        <v>30</v>
      </c>
      <c r="D22" s="14" t="s">
        <v>16</v>
      </c>
      <c r="E22" s="14">
        <v>3660</v>
      </c>
      <c r="F22" s="8">
        <v>3084</v>
      </c>
      <c r="G22" s="8">
        <v>3069</v>
      </c>
      <c r="H22" s="8">
        <v>15</v>
      </c>
      <c r="I22" s="8">
        <v>0</v>
      </c>
      <c r="J22" s="8">
        <v>0</v>
      </c>
      <c r="K22" s="11">
        <v>9</v>
      </c>
      <c r="L22" s="11">
        <v>0</v>
      </c>
      <c r="M22" s="11">
        <v>0</v>
      </c>
    </row>
    <row r="23" spans="1:13" x14ac:dyDescent="0.25">
      <c r="A23" s="14" t="str">
        <f>"160306"</f>
        <v>160306</v>
      </c>
      <c r="B23" s="14" t="s">
        <v>35</v>
      </c>
      <c r="C23" s="14" t="s">
        <v>30</v>
      </c>
      <c r="D23" s="14" t="s">
        <v>16</v>
      </c>
      <c r="E23" s="14">
        <v>7890</v>
      </c>
      <c r="F23" s="8">
        <v>6480</v>
      </c>
      <c r="G23" s="8">
        <v>6459</v>
      </c>
      <c r="H23" s="8">
        <v>21</v>
      </c>
      <c r="I23" s="8">
        <v>0</v>
      </c>
      <c r="J23" s="8">
        <v>0</v>
      </c>
      <c r="K23" s="11">
        <v>8</v>
      </c>
      <c r="L23" s="11">
        <v>0</v>
      </c>
      <c r="M23" s="11">
        <v>0</v>
      </c>
    </row>
    <row r="24" spans="1:13" s="5" customFormat="1" x14ac:dyDescent="0.25">
      <c r="A24" s="13" t="s">
        <v>36</v>
      </c>
      <c r="B24" s="13"/>
      <c r="C24" s="13"/>
      <c r="D24" s="13"/>
      <c r="E24" s="13">
        <v>57833</v>
      </c>
      <c r="F24" s="7">
        <v>48546</v>
      </c>
      <c r="G24" s="7">
        <v>48222</v>
      </c>
      <c r="H24" s="7">
        <v>324</v>
      </c>
      <c r="I24" s="7">
        <v>0</v>
      </c>
      <c r="J24" s="7">
        <v>0</v>
      </c>
      <c r="K24" s="10">
        <v>164</v>
      </c>
      <c r="L24" s="10">
        <v>0</v>
      </c>
      <c r="M24" s="10">
        <v>0</v>
      </c>
    </row>
    <row r="25" spans="1:13" x14ac:dyDescent="0.25">
      <c r="A25" s="14" t="str">
        <f>"160401"</f>
        <v>160401</v>
      </c>
      <c r="B25" s="14" t="s">
        <v>37</v>
      </c>
      <c r="C25" s="14" t="s">
        <v>38</v>
      </c>
      <c r="D25" s="14" t="s">
        <v>16</v>
      </c>
      <c r="E25" s="14">
        <v>8322</v>
      </c>
      <c r="F25" s="8">
        <v>6914</v>
      </c>
      <c r="G25" s="8">
        <v>6853</v>
      </c>
      <c r="H25" s="8">
        <v>61</v>
      </c>
      <c r="I25" s="8">
        <v>0</v>
      </c>
      <c r="J25" s="8">
        <v>0</v>
      </c>
      <c r="K25" s="11">
        <v>12</v>
      </c>
      <c r="L25" s="11">
        <v>0</v>
      </c>
      <c r="M25" s="11">
        <v>0</v>
      </c>
    </row>
    <row r="26" spans="1:13" x14ac:dyDescent="0.25">
      <c r="A26" s="14" t="str">
        <f>"160402"</f>
        <v>160402</v>
      </c>
      <c r="B26" s="14" t="s">
        <v>39</v>
      </c>
      <c r="C26" s="14" t="s">
        <v>38</v>
      </c>
      <c r="D26" s="14" t="s">
        <v>16</v>
      </c>
      <c r="E26" s="14">
        <v>31658</v>
      </c>
      <c r="F26" s="8">
        <v>26687</v>
      </c>
      <c r="G26" s="8">
        <v>26548</v>
      </c>
      <c r="H26" s="8">
        <v>139</v>
      </c>
      <c r="I26" s="8">
        <v>0</v>
      </c>
      <c r="J26" s="8">
        <v>0</v>
      </c>
      <c r="K26" s="11">
        <v>79</v>
      </c>
      <c r="L26" s="11">
        <v>0</v>
      </c>
      <c r="M26" s="11">
        <v>0</v>
      </c>
    </row>
    <row r="27" spans="1:13" x14ac:dyDescent="0.25">
      <c r="A27" s="14" t="str">
        <f>"160403"</f>
        <v>160403</v>
      </c>
      <c r="B27" s="14" t="s">
        <v>40</v>
      </c>
      <c r="C27" s="14" t="s">
        <v>38</v>
      </c>
      <c r="D27" s="14" t="s">
        <v>16</v>
      </c>
      <c r="E27" s="14">
        <v>6193</v>
      </c>
      <c r="F27" s="8">
        <v>5159</v>
      </c>
      <c r="G27" s="8">
        <v>5133</v>
      </c>
      <c r="H27" s="8">
        <v>26</v>
      </c>
      <c r="I27" s="8">
        <v>0</v>
      </c>
      <c r="J27" s="8">
        <v>0</v>
      </c>
      <c r="K27" s="11">
        <v>15</v>
      </c>
      <c r="L27" s="11">
        <v>0</v>
      </c>
      <c r="M27" s="11">
        <v>0</v>
      </c>
    </row>
    <row r="28" spans="1:13" x14ac:dyDescent="0.25">
      <c r="A28" s="14" t="str">
        <f>"160404"</f>
        <v>160404</v>
      </c>
      <c r="B28" s="14" t="s">
        <v>41</v>
      </c>
      <c r="C28" s="14" t="s">
        <v>38</v>
      </c>
      <c r="D28" s="14" t="s">
        <v>16</v>
      </c>
      <c r="E28" s="14">
        <v>11660</v>
      </c>
      <c r="F28" s="8">
        <v>9786</v>
      </c>
      <c r="G28" s="8">
        <v>9688</v>
      </c>
      <c r="H28" s="8">
        <v>98</v>
      </c>
      <c r="I28" s="8">
        <v>0</v>
      </c>
      <c r="J28" s="8">
        <v>0</v>
      </c>
      <c r="K28" s="11">
        <v>58</v>
      </c>
      <c r="L28" s="11">
        <v>0</v>
      </c>
      <c r="M28" s="11">
        <v>0</v>
      </c>
    </row>
    <row r="29" spans="1:13" s="5" customFormat="1" x14ac:dyDescent="0.25">
      <c r="A29" s="13" t="s">
        <v>42</v>
      </c>
      <c r="B29" s="13"/>
      <c r="C29" s="13"/>
      <c r="D29" s="13"/>
      <c r="E29" s="13">
        <v>56961</v>
      </c>
      <c r="F29" s="7">
        <v>47511</v>
      </c>
      <c r="G29" s="7">
        <v>47150</v>
      </c>
      <c r="H29" s="7">
        <v>361</v>
      </c>
      <c r="I29" s="7">
        <v>1</v>
      </c>
      <c r="J29" s="7">
        <v>0</v>
      </c>
      <c r="K29" s="10">
        <v>139</v>
      </c>
      <c r="L29" s="10">
        <v>0</v>
      </c>
      <c r="M29" s="10">
        <v>0</v>
      </c>
    </row>
    <row r="30" spans="1:13" x14ac:dyDescent="0.25">
      <c r="A30" s="14" t="str">
        <f>"160501"</f>
        <v>160501</v>
      </c>
      <c r="B30" s="14" t="s">
        <v>43</v>
      </c>
      <c r="C30" s="14" t="s">
        <v>44</v>
      </c>
      <c r="D30" s="14" t="s">
        <v>16</v>
      </c>
      <c r="E30" s="14">
        <v>11745</v>
      </c>
      <c r="F30" s="8">
        <v>9549</v>
      </c>
      <c r="G30" s="8">
        <v>9474</v>
      </c>
      <c r="H30" s="8">
        <v>75</v>
      </c>
      <c r="I30" s="8">
        <v>1</v>
      </c>
      <c r="J30" s="8">
        <v>0</v>
      </c>
      <c r="K30" s="11">
        <v>27</v>
      </c>
      <c r="L30" s="11">
        <v>0</v>
      </c>
      <c r="M30" s="11">
        <v>0</v>
      </c>
    </row>
    <row r="31" spans="1:13" x14ac:dyDescent="0.25">
      <c r="A31" s="14" t="str">
        <f>"160502"</f>
        <v>160502</v>
      </c>
      <c r="B31" s="14" t="s">
        <v>45</v>
      </c>
      <c r="C31" s="14" t="s">
        <v>44</v>
      </c>
      <c r="D31" s="14" t="s">
        <v>16</v>
      </c>
      <c r="E31" s="14">
        <v>20089</v>
      </c>
      <c r="F31" s="8">
        <v>16995</v>
      </c>
      <c r="G31" s="8">
        <v>16823</v>
      </c>
      <c r="H31" s="8">
        <v>172</v>
      </c>
      <c r="I31" s="8">
        <v>0</v>
      </c>
      <c r="J31" s="8">
        <v>0</v>
      </c>
      <c r="K31" s="11">
        <v>64</v>
      </c>
      <c r="L31" s="11">
        <v>0</v>
      </c>
      <c r="M31" s="11">
        <v>0</v>
      </c>
    </row>
    <row r="32" spans="1:13" x14ac:dyDescent="0.25">
      <c r="A32" s="14" t="str">
        <f>"160503"</f>
        <v>160503</v>
      </c>
      <c r="B32" s="14" t="s">
        <v>46</v>
      </c>
      <c r="C32" s="14" t="s">
        <v>44</v>
      </c>
      <c r="D32" s="14" t="s">
        <v>16</v>
      </c>
      <c r="E32" s="14">
        <v>6993</v>
      </c>
      <c r="F32" s="8">
        <v>5729</v>
      </c>
      <c r="G32" s="8">
        <v>5680</v>
      </c>
      <c r="H32" s="8">
        <v>49</v>
      </c>
      <c r="I32" s="8">
        <v>0</v>
      </c>
      <c r="J32" s="8">
        <v>0</v>
      </c>
      <c r="K32" s="11">
        <v>15</v>
      </c>
      <c r="L32" s="11">
        <v>0</v>
      </c>
      <c r="M32" s="11">
        <v>0</v>
      </c>
    </row>
    <row r="33" spans="1:13" x14ac:dyDescent="0.25">
      <c r="A33" s="14" t="str">
        <f>"160504"</f>
        <v>160504</v>
      </c>
      <c r="B33" s="14" t="s">
        <v>47</v>
      </c>
      <c r="C33" s="14" t="s">
        <v>44</v>
      </c>
      <c r="D33" s="14" t="s">
        <v>16</v>
      </c>
      <c r="E33" s="14">
        <v>5125</v>
      </c>
      <c r="F33" s="8">
        <v>4220</v>
      </c>
      <c r="G33" s="8">
        <v>4199</v>
      </c>
      <c r="H33" s="8">
        <v>21</v>
      </c>
      <c r="I33" s="8">
        <v>0</v>
      </c>
      <c r="J33" s="8">
        <v>0</v>
      </c>
      <c r="K33" s="11">
        <v>13</v>
      </c>
      <c r="L33" s="11">
        <v>0</v>
      </c>
      <c r="M33" s="11">
        <v>0</v>
      </c>
    </row>
    <row r="34" spans="1:13" x14ac:dyDescent="0.25">
      <c r="A34" s="14" t="str">
        <f>"160505"</f>
        <v>160505</v>
      </c>
      <c r="B34" s="14" t="s">
        <v>48</v>
      </c>
      <c r="C34" s="14" t="s">
        <v>44</v>
      </c>
      <c r="D34" s="14" t="s">
        <v>16</v>
      </c>
      <c r="E34" s="14">
        <v>13009</v>
      </c>
      <c r="F34" s="8">
        <v>11018</v>
      </c>
      <c r="G34" s="8">
        <v>10974</v>
      </c>
      <c r="H34" s="8">
        <v>44</v>
      </c>
      <c r="I34" s="8">
        <v>0</v>
      </c>
      <c r="J34" s="8">
        <v>0</v>
      </c>
      <c r="K34" s="11">
        <v>20</v>
      </c>
      <c r="L34" s="11">
        <v>0</v>
      </c>
      <c r="M34" s="11">
        <v>0</v>
      </c>
    </row>
    <row r="35" spans="1:13" s="5" customFormat="1" x14ac:dyDescent="0.25">
      <c r="A35" s="13" t="s">
        <v>49</v>
      </c>
      <c r="B35" s="13"/>
      <c r="C35" s="13"/>
      <c r="D35" s="13"/>
      <c r="E35" s="13">
        <v>40192</v>
      </c>
      <c r="F35" s="7">
        <v>32959</v>
      </c>
      <c r="G35" s="7">
        <v>32605</v>
      </c>
      <c r="H35" s="7">
        <v>354</v>
      </c>
      <c r="I35" s="7">
        <v>4</v>
      </c>
      <c r="J35" s="7">
        <v>0</v>
      </c>
      <c r="K35" s="10">
        <v>84</v>
      </c>
      <c r="L35" s="10">
        <v>0</v>
      </c>
      <c r="M35" s="10">
        <v>0</v>
      </c>
    </row>
    <row r="36" spans="1:13" x14ac:dyDescent="0.25">
      <c r="A36" s="14" t="str">
        <f>"160601"</f>
        <v>160601</v>
      </c>
      <c r="B36" s="14" t="s">
        <v>50</v>
      </c>
      <c r="C36" s="14" t="s">
        <v>51</v>
      </c>
      <c r="D36" s="14" t="s">
        <v>16</v>
      </c>
      <c r="E36" s="14">
        <v>3359</v>
      </c>
      <c r="F36" s="8">
        <v>2783</v>
      </c>
      <c r="G36" s="8">
        <v>2737</v>
      </c>
      <c r="H36" s="8">
        <v>46</v>
      </c>
      <c r="I36" s="8">
        <v>0</v>
      </c>
      <c r="J36" s="8">
        <v>0</v>
      </c>
      <c r="K36" s="11">
        <v>8</v>
      </c>
      <c r="L36" s="11">
        <v>0</v>
      </c>
      <c r="M36" s="11">
        <v>0</v>
      </c>
    </row>
    <row r="37" spans="1:13" x14ac:dyDescent="0.25">
      <c r="A37" s="14" t="str">
        <f>"160602"</f>
        <v>160602</v>
      </c>
      <c r="B37" s="14" t="s">
        <v>52</v>
      </c>
      <c r="C37" s="14" t="s">
        <v>51</v>
      </c>
      <c r="D37" s="14" t="s">
        <v>16</v>
      </c>
      <c r="E37" s="14">
        <v>24761</v>
      </c>
      <c r="F37" s="8">
        <v>20208</v>
      </c>
      <c r="G37" s="8">
        <v>20014</v>
      </c>
      <c r="H37" s="8">
        <v>194</v>
      </c>
      <c r="I37" s="8">
        <v>3</v>
      </c>
      <c r="J37" s="8">
        <v>0</v>
      </c>
      <c r="K37" s="11">
        <v>45</v>
      </c>
      <c r="L37" s="11">
        <v>0</v>
      </c>
      <c r="M37" s="11">
        <v>0</v>
      </c>
    </row>
    <row r="38" spans="1:13" x14ac:dyDescent="0.25">
      <c r="A38" s="14" t="str">
        <f>"160603"</f>
        <v>160603</v>
      </c>
      <c r="B38" s="14" t="s">
        <v>53</v>
      </c>
      <c r="C38" s="14" t="s">
        <v>51</v>
      </c>
      <c r="D38" s="14" t="s">
        <v>16</v>
      </c>
      <c r="E38" s="14">
        <v>4821</v>
      </c>
      <c r="F38" s="8">
        <v>3995</v>
      </c>
      <c r="G38" s="8">
        <v>3951</v>
      </c>
      <c r="H38" s="8">
        <v>44</v>
      </c>
      <c r="I38" s="8">
        <v>0</v>
      </c>
      <c r="J38" s="8">
        <v>0</v>
      </c>
      <c r="K38" s="11">
        <v>11</v>
      </c>
      <c r="L38" s="11">
        <v>0</v>
      </c>
      <c r="M38" s="11">
        <v>0</v>
      </c>
    </row>
    <row r="39" spans="1:13" x14ac:dyDescent="0.25">
      <c r="A39" s="14" t="str">
        <f>"160604"</f>
        <v>160604</v>
      </c>
      <c r="B39" s="14" t="s">
        <v>54</v>
      </c>
      <c r="C39" s="14" t="s">
        <v>51</v>
      </c>
      <c r="D39" s="14" t="s">
        <v>16</v>
      </c>
      <c r="E39" s="14">
        <v>3110</v>
      </c>
      <c r="F39" s="8">
        <v>2619</v>
      </c>
      <c r="G39" s="8">
        <v>2582</v>
      </c>
      <c r="H39" s="8">
        <v>37</v>
      </c>
      <c r="I39" s="8">
        <v>1</v>
      </c>
      <c r="J39" s="8">
        <v>0</v>
      </c>
      <c r="K39" s="11">
        <v>5</v>
      </c>
      <c r="L39" s="11">
        <v>0</v>
      </c>
      <c r="M39" s="11">
        <v>0</v>
      </c>
    </row>
    <row r="40" spans="1:13" x14ac:dyDescent="0.25">
      <c r="A40" s="14" t="str">
        <f>"160605"</f>
        <v>160605</v>
      </c>
      <c r="B40" s="14" t="s">
        <v>55</v>
      </c>
      <c r="C40" s="14" t="s">
        <v>51</v>
      </c>
      <c r="D40" s="14" t="s">
        <v>16</v>
      </c>
      <c r="E40" s="14">
        <v>4141</v>
      </c>
      <c r="F40" s="8">
        <v>3354</v>
      </c>
      <c r="G40" s="8">
        <v>3321</v>
      </c>
      <c r="H40" s="8">
        <v>33</v>
      </c>
      <c r="I40" s="8">
        <v>0</v>
      </c>
      <c r="J40" s="8">
        <v>0</v>
      </c>
      <c r="K40" s="11">
        <v>15</v>
      </c>
      <c r="L40" s="11">
        <v>0</v>
      </c>
      <c r="M40" s="11">
        <v>0</v>
      </c>
    </row>
    <row r="41" spans="1:13" s="5" customFormat="1" x14ac:dyDescent="0.25">
      <c r="A41" s="13" t="s">
        <v>56</v>
      </c>
      <c r="B41" s="13"/>
      <c r="C41" s="13"/>
      <c r="D41" s="13"/>
      <c r="E41" s="13">
        <v>122112</v>
      </c>
      <c r="F41" s="7">
        <v>102817</v>
      </c>
      <c r="G41" s="7">
        <v>102076</v>
      </c>
      <c r="H41" s="7">
        <v>741</v>
      </c>
      <c r="I41" s="7">
        <v>8</v>
      </c>
      <c r="J41" s="7">
        <v>0</v>
      </c>
      <c r="K41" s="10">
        <v>309</v>
      </c>
      <c r="L41" s="10">
        <v>0</v>
      </c>
      <c r="M41" s="10">
        <v>0</v>
      </c>
    </row>
    <row r="42" spans="1:13" x14ac:dyDescent="0.25">
      <c r="A42" s="14" t="str">
        <f>"160701"</f>
        <v>160701</v>
      </c>
      <c r="B42" s="14" t="s">
        <v>57</v>
      </c>
      <c r="C42" s="14" t="s">
        <v>58</v>
      </c>
      <c r="D42" s="14" t="s">
        <v>16</v>
      </c>
      <c r="E42" s="14">
        <v>21011</v>
      </c>
      <c r="F42" s="8">
        <v>17815</v>
      </c>
      <c r="G42" s="8">
        <v>17759</v>
      </c>
      <c r="H42" s="8">
        <v>56</v>
      </c>
      <c r="I42" s="8">
        <v>1</v>
      </c>
      <c r="J42" s="8">
        <v>0</v>
      </c>
      <c r="K42" s="11">
        <v>36</v>
      </c>
      <c r="L42" s="11">
        <v>0</v>
      </c>
      <c r="M42" s="11">
        <v>0</v>
      </c>
    </row>
    <row r="43" spans="1:13" x14ac:dyDescent="0.25">
      <c r="A43" s="14" t="str">
        <f>"160702"</f>
        <v>160702</v>
      </c>
      <c r="B43" s="14" t="s">
        <v>59</v>
      </c>
      <c r="C43" s="14" t="s">
        <v>58</v>
      </c>
      <c r="D43" s="14" t="s">
        <v>16</v>
      </c>
      <c r="E43" s="14">
        <v>3041</v>
      </c>
      <c r="F43" s="8">
        <v>2567</v>
      </c>
      <c r="G43" s="8">
        <v>2537</v>
      </c>
      <c r="H43" s="8">
        <v>30</v>
      </c>
      <c r="I43" s="8">
        <v>0</v>
      </c>
      <c r="J43" s="8">
        <v>0</v>
      </c>
      <c r="K43" s="11">
        <v>4</v>
      </c>
      <c r="L43" s="11">
        <v>0</v>
      </c>
      <c r="M43" s="11">
        <v>0</v>
      </c>
    </row>
    <row r="44" spans="1:13" x14ac:dyDescent="0.25">
      <c r="A44" s="14" t="str">
        <f>"160703"</f>
        <v>160703</v>
      </c>
      <c r="B44" s="14" t="s">
        <v>60</v>
      </c>
      <c r="C44" s="14" t="s">
        <v>58</v>
      </c>
      <c r="D44" s="14" t="s">
        <v>16</v>
      </c>
      <c r="E44" s="14">
        <v>8246</v>
      </c>
      <c r="F44" s="8">
        <v>6866</v>
      </c>
      <c r="G44" s="8">
        <v>6843</v>
      </c>
      <c r="H44" s="8">
        <v>23</v>
      </c>
      <c r="I44" s="8">
        <v>0</v>
      </c>
      <c r="J44" s="8">
        <v>0</v>
      </c>
      <c r="K44" s="11">
        <v>10</v>
      </c>
      <c r="L44" s="11">
        <v>0</v>
      </c>
      <c r="M44" s="11">
        <v>0</v>
      </c>
    </row>
    <row r="45" spans="1:13" x14ac:dyDescent="0.25">
      <c r="A45" s="14" t="str">
        <f>"160704"</f>
        <v>160704</v>
      </c>
      <c r="B45" s="14" t="s">
        <v>61</v>
      </c>
      <c r="C45" s="14" t="s">
        <v>58</v>
      </c>
      <c r="D45" s="14" t="s">
        <v>16</v>
      </c>
      <c r="E45" s="14">
        <v>6672</v>
      </c>
      <c r="F45" s="8">
        <v>5593</v>
      </c>
      <c r="G45" s="8">
        <v>5507</v>
      </c>
      <c r="H45" s="8">
        <v>86</v>
      </c>
      <c r="I45" s="8">
        <v>1</v>
      </c>
      <c r="J45" s="8">
        <v>0</v>
      </c>
      <c r="K45" s="11">
        <v>13</v>
      </c>
      <c r="L45" s="11">
        <v>0</v>
      </c>
      <c r="M45" s="11">
        <v>0</v>
      </c>
    </row>
    <row r="46" spans="1:13" x14ac:dyDescent="0.25">
      <c r="A46" s="14" t="str">
        <f>"160705"</f>
        <v>160705</v>
      </c>
      <c r="B46" s="14" t="s">
        <v>62</v>
      </c>
      <c r="C46" s="14" t="s">
        <v>58</v>
      </c>
      <c r="D46" s="14" t="s">
        <v>16</v>
      </c>
      <c r="E46" s="14">
        <v>50436</v>
      </c>
      <c r="F46" s="8">
        <v>42597</v>
      </c>
      <c r="G46" s="8">
        <v>42308</v>
      </c>
      <c r="H46" s="8">
        <v>289</v>
      </c>
      <c r="I46" s="8">
        <v>5</v>
      </c>
      <c r="J46" s="8">
        <v>0</v>
      </c>
      <c r="K46" s="11">
        <v>184</v>
      </c>
      <c r="L46" s="11">
        <v>0</v>
      </c>
      <c r="M46" s="11">
        <v>0</v>
      </c>
    </row>
    <row r="47" spans="1:13" x14ac:dyDescent="0.25">
      <c r="A47" s="14" t="str">
        <f>"160706"</f>
        <v>160706</v>
      </c>
      <c r="B47" s="14" t="s">
        <v>63</v>
      </c>
      <c r="C47" s="14" t="s">
        <v>58</v>
      </c>
      <c r="D47" s="14" t="s">
        <v>16</v>
      </c>
      <c r="E47" s="14">
        <v>12487</v>
      </c>
      <c r="F47" s="8">
        <v>10419</v>
      </c>
      <c r="G47" s="8">
        <v>10308</v>
      </c>
      <c r="H47" s="8">
        <v>111</v>
      </c>
      <c r="I47" s="8">
        <v>0</v>
      </c>
      <c r="J47" s="8">
        <v>0</v>
      </c>
      <c r="K47" s="11">
        <v>23</v>
      </c>
      <c r="L47" s="11">
        <v>0</v>
      </c>
      <c r="M47" s="11">
        <v>0</v>
      </c>
    </row>
    <row r="48" spans="1:13" x14ac:dyDescent="0.25">
      <c r="A48" s="14" t="str">
        <f>"160707"</f>
        <v>160707</v>
      </c>
      <c r="B48" s="14" t="s">
        <v>64</v>
      </c>
      <c r="C48" s="14" t="s">
        <v>58</v>
      </c>
      <c r="D48" s="14" t="s">
        <v>16</v>
      </c>
      <c r="E48" s="14">
        <v>11104</v>
      </c>
      <c r="F48" s="8">
        <v>9389</v>
      </c>
      <c r="G48" s="8">
        <v>9357</v>
      </c>
      <c r="H48" s="8">
        <v>32</v>
      </c>
      <c r="I48" s="8">
        <v>0</v>
      </c>
      <c r="J48" s="8">
        <v>0</v>
      </c>
      <c r="K48" s="11">
        <v>16</v>
      </c>
      <c r="L48" s="11">
        <v>0</v>
      </c>
      <c r="M48" s="11">
        <v>0</v>
      </c>
    </row>
    <row r="49" spans="1:13" x14ac:dyDescent="0.25">
      <c r="A49" s="14" t="str">
        <f>"160708"</f>
        <v>160708</v>
      </c>
      <c r="B49" s="14" t="s">
        <v>65</v>
      </c>
      <c r="C49" s="14" t="s">
        <v>58</v>
      </c>
      <c r="D49" s="14" t="s">
        <v>16</v>
      </c>
      <c r="E49" s="14">
        <v>3267</v>
      </c>
      <c r="F49" s="8">
        <v>2756</v>
      </c>
      <c r="G49" s="8">
        <v>2710</v>
      </c>
      <c r="H49" s="8">
        <v>46</v>
      </c>
      <c r="I49" s="8">
        <v>1</v>
      </c>
      <c r="J49" s="8">
        <v>0</v>
      </c>
      <c r="K49" s="11">
        <v>10</v>
      </c>
      <c r="L49" s="11">
        <v>0</v>
      </c>
      <c r="M49" s="11">
        <v>0</v>
      </c>
    </row>
    <row r="50" spans="1:13" x14ac:dyDescent="0.25">
      <c r="A50" s="14" t="str">
        <f>"160709"</f>
        <v>160709</v>
      </c>
      <c r="B50" s="14" t="s">
        <v>66</v>
      </c>
      <c r="C50" s="14" t="s">
        <v>58</v>
      </c>
      <c r="D50" s="14" t="s">
        <v>16</v>
      </c>
      <c r="E50" s="14">
        <v>5848</v>
      </c>
      <c r="F50" s="8">
        <v>4815</v>
      </c>
      <c r="G50" s="8">
        <v>4747</v>
      </c>
      <c r="H50" s="8">
        <v>68</v>
      </c>
      <c r="I50" s="8">
        <v>0</v>
      </c>
      <c r="J50" s="8">
        <v>0</v>
      </c>
      <c r="K50" s="11">
        <v>13</v>
      </c>
      <c r="L50" s="11">
        <v>0</v>
      </c>
      <c r="M50" s="11">
        <v>0</v>
      </c>
    </row>
    <row r="51" spans="1:13" s="5" customFormat="1" x14ac:dyDescent="0.25">
      <c r="A51" s="13" t="s">
        <v>67</v>
      </c>
      <c r="B51" s="13"/>
      <c r="C51" s="13"/>
      <c r="D51" s="13"/>
      <c r="E51" s="13">
        <v>59635</v>
      </c>
      <c r="F51" s="7">
        <v>49406</v>
      </c>
      <c r="G51" s="7">
        <v>49106</v>
      </c>
      <c r="H51" s="7">
        <v>300</v>
      </c>
      <c r="I51" s="7">
        <v>2</v>
      </c>
      <c r="J51" s="7">
        <v>0</v>
      </c>
      <c r="K51" s="10">
        <v>181</v>
      </c>
      <c r="L51" s="10">
        <v>0</v>
      </c>
      <c r="M51" s="10">
        <v>0</v>
      </c>
    </row>
    <row r="52" spans="1:13" x14ac:dyDescent="0.25">
      <c r="A52" s="14" t="str">
        <f>"160801"</f>
        <v>160801</v>
      </c>
      <c r="B52" s="14" t="s">
        <v>68</v>
      </c>
      <c r="C52" s="14" t="s">
        <v>69</v>
      </c>
      <c r="D52" s="14" t="s">
        <v>16</v>
      </c>
      <c r="E52" s="14">
        <v>9005</v>
      </c>
      <c r="F52" s="8">
        <v>7504</v>
      </c>
      <c r="G52" s="8">
        <v>7469</v>
      </c>
      <c r="H52" s="8">
        <v>35</v>
      </c>
      <c r="I52" s="8">
        <v>0</v>
      </c>
      <c r="J52" s="8">
        <v>0</v>
      </c>
      <c r="K52" s="11">
        <v>24</v>
      </c>
      <c r="L52" s="11">
        <v>0</v>
      </c>
      <c r="M52" s="11">
        <v>0</v>
      </c>
    </row>
    <row r="53" spans="1:13" x14ac:dyDescent="0.25">
      <c r="A53" s="14" t="str">
        <f>"160802"</f>
        <v>160802</v>
      </c>
      <c r="B53" s="14" t="s">
        <v>70</v>
      </c>
      <c r="C53" s="14" t="s">
        <v>69</v>
      </c>
      <c r="D53" s="14" t="s">
        <v>16</v>
      </c>
      <c r="E53" s="14">
        <v>6723</v>
      </c>
      <c r="F53" s="8">
        <v>5573</v>
      </c>
      <c r="G53" s="8">
        <v>5523</v>
      </c>
      <c r="H53" s="8">
        <v>50</v>
      </c>
      <c r="I53" s="8">
        <v>0</v>
      </c>
      <c r="J53" s="8">
        <v>0</v>
      </c>
      <c r="K53" s="11">
        <v>9</v>
      </c>
      <c r="L53" s="11">
        <v>0</v>
      </c>
      <c r="M53" s="11">
        <v>0</v>
      </c>
    </row>
    <row r="54" spans="1:13" x14ac:dyDescent="0.25">
      <c r="A54" s="14" t="str">
        <f>"160803"</f>
        <v>160803</v>
      </c>
      <c r="B54" s="14" t="s">
        <v>71</v>
      </c>
      <c r="C54" s="14" t="s">
        <v>69</v>
      </c>
      <c r="D54" s="14" t="s">
        <v>16</v>
      </c>
      <c r="E54" s="14">
        <v>16384</v>
      </c>
      <c r="F54" s="8">
        <v>13632</v>
      </c>
      <c r="G54" s="8">
        <v>13544</v>
      </c>
      <c r="H54" s="8">
        <v>88</v>
      </c>
      <c r="I54" s="8">
        <v>0</v>
      </c>
      <c r="J54" s="8">
        <v>0</v>
      </c>
      <c r="K54" s="11">
        <v>47</v>
      </c>
      <c r="L54" s="11">
        <v>0</v>
      </c>
      <c r="M54" s="11">
        <v>0</v>
      </c>
    </row>
    <row r="55" spans="1:13" x14ac:dyDescent="0.25">
      <c r="A55" s="14" t="str">
        <f>"160804"</f>
        <v>160804</v>
      </c>
      <c r="B55" s="14" t="s">
        <v>72</v>
      </c>
      <c r="C55" s="14" t="s">
        <v>69</v>
      </c>
      <c r="D55" s="14" t="s">
        <v>16</v>
      </c>
      <c r="E55" s="14">
        <v>12451</v>
      </c>
      <c r="F55" s="8">
        <v>10334</v>
      </c>
      <c r="G55" s="8">
        <v>10268</v>
      </c>
      <c r="H55" s="8">
        <v>66</v>
      </c>
      <c r="I55" s="8">
        <v>1</v>
      </c>
      <c r="J55" s="8">
        <v>0</v>
      </c>
      <c r="K55" s="11">
        <v>24</v>
      </c>
      <c r="L55" s="11">
        <v>0</v>
      </c>
      <c r="M55" s="11">
        <v>0</v>
      </c>
    </row>
    <row r="56" spans="1:13" x14ac:dyDescent="0.25">
      <c r="A56" s="14" t="str">
        <f>"160805"</f>
        <v>160805</v>
      </c>
      <c r="B56" s="14" t="s">
        <v>73</v>
      </c>
      <c r="C56" s="14" t="s">
        <v>69</v>
      </c>
      <c r="D56" s="14" t="s">
        <v>16</v>
      </c>
      <c r="E56" s="14">
        <v>4002</v>
      </c>
      <c r="F56" s="8">
        <v>3277</v>
      </c>
      <c r="G56" s="8">
        <v>3272</v>
      </c>
      <c r="H56" s="8">
        <v>5</v>
      </c>
      <c r="I56" s="8">
        <v>0</v>
      </c>
      <c r="J56" s="8">
        <v>0</v>
      </c>
      <c r="K56" s="11">
        <v>10</v>
      </c>
      <c r="L56" s="11">
        <v>0</v>
      </c>
      <c r="M56" s="11">
        <v>0</v>
      </c>
    </row>
    <row r="57" spans="1:13" x14ac:dyDescent="0.25">
      <c r="A57" s="14" t="str">
        <f>"160806"</f>
        <v>160806</v>
      </c>
      <c r="B57" s="14" t="s">
        <v>74</v>
      </c>
      <c r="C57" s="14" t="s">
        <v>69</v>
      </c>
      <c r="D57" s="14" t="s">
        <v>16</v>
      </c>
      <c r="E57" s="14">
        <v>7724</v>
      </c>
      <c r="F57" s="8">
        <v>6364</v>
      </c>
      <c r="G57" s="8">
        <v>6326</v>
      </c>
      <c r="H57" s="8">
        <v>38</v>
      </c>
      <c r="I57" s="8">
        <v>0</v>
      </c>
      <c r="J57" s="8">
        <v>0</v>
      </c>
      <c r="K57" s="11">
        <v>21</v>
      </c>
      <c r="L57" s="11">
        <v>0</v>
      </c>
      <c r="M57" s="11">
        <v>0</v>
      </c>
    </row>
    <row r="58" spans="1:13" x14ac:dyDescent="0.25">
      <c r="A58" s="14" t="str">
        <f>"160807"</f>
        <v>160807</v>
      </c>
      <c r="B58" s="14" t="s">
        <v>75</v>
      </c>
      <c r="C58" s="14" t="s">
        <v>69</v>
      </c>
      <c r="D58" s="14" t="s">
        <v>16</v>
      </c>
      <c r="E58" s="14">
        <v>3346</v>
      </c>
      <c r="F58" s="8">
        <v>2722</v>
      </c>
      <c r="G58" s="8">
        <v>2704</v>
      </c>
      <c r="H58" s="8">
        <v>18</v>
      </c>
      <c r="I58" s="8">
        <v>1</v>
      </c>
      <c r="J58" s="8">
        <v>0</v>
      </c>
      <c r="K58" s="11">
        <v>46</v>
      </c>
      <c r="L58" s="11">
        <v>0</v>
      </c>
      <c r="M58" s="11">
        <v>0</v>
      </c>
    </row>
    <row r="59" spans="1:13" s="5" customFormat="1" x14ac:dyDescent="0.25">
      <c r="A59" s="13" t="s">
        <v>76</v>
      </c>
      <c r="B59" s="13"/>
      <c r="C59" s="13"/>
      <c r="D59" s="13"/>
      <c r="E59" s="13">
        <v>116029</v>
      </c>
      <c r="F59" s="7">
        <v>95963</v>
      </c>
      <c r="G59" s="7">
        <v>95094</v>
      </c>
      <c r="H59" s="7">
        <v>869</v>
      </c>
      <c r="I59" s="7">
        <v>13</v>
      </c>
      <c r="J59" s="7">
        <v>0</v>
      </c>
      <c r="K59" s="10">
        <v>361</v>
      </c>
      <c r="L59" s="10">
        <v>0</v>
      </c>
      <c r="M59" s="10">
        <v>0</v>
      </c>
    </row>
    <row r="60" spans="1:13" x14ac:dyDescent="0.25">
      <c r="A60" s="14" t="str">
        <f>"160901"</f>
        <v>160901</v>
      </c>
      <c r="B60" s="14" t="s">
        <v>77</v>
      </c>
      <c r="C60" s="14" t="s">
        <v>78</v>
      </c>
      <c r="D60" s="14" t="s">
        <v>16</v>
      </c>
      <c r="E60" s="14">
        <v>6868</v>
      </c>
      <c r="F60" s="8">
        <v>5631</v>
      </c>
      <c r="G60" s="8">
        <v>5549</v>
      </c>
      <c r="H60" s="8">
        <v>82</v>
      </c>
      <c r="I60" s="8">
        <v>1</v>
      </c>
      <c r="J60" s="8">
        <v>0</v>
      </c>
      <c r="K60" s="11">
        <v>10</v>
      </c>
      <c r="L60" s="11">
        <v>0</v>
      </c>
      <c r="M60" s="11">
        <v>0</v>
      </c>
    </row>
    <row r="61" spans="1:13" x14ac:dyDescent="0.25">
      <c r="A61" s="14" t="str">
        <f>"160902"</f>
        <v>160902</v>
      </c>
      <c r="B61" s="14" t="s">
        <v>79</v>
      </c>
      <c r="C61" s="14" t="s">
        <v>78</v>
      </c>
      <c r="D61" s="14" t="s">
        <v>16</v>
      </c>
      <c r="E61" s="14">
        <v>7987</v>
      </c>
      <c r="F61" s="8">
        <v>6553</v>
      </c>
      <c r="G61" s="8">
        <v>6477</v>
      </c>
      <c r="H61" s="8">
        <v>76</v>
      </c>
      <c r="I61" s="8">
        <v>0</v>
      </c>
      <c r="J61" s="8">
        <v>0</v>
      </c>
      <c r="K61" s="11">
        <v>16</v>
      </c>
      <c r="L61" s="11">
        <v>0</v>
      </c>
      <c r="M61" s="11">
        <v>0</v>
      </c>
    </row>
    <row r="62" spans="1:13" x14ac:dyDescent="0.25">
      <c r="A62" s="14" t="str">
        <f>"160903"</f>
        <v>160903</v>
      </c>
      <c r="B62" s="14" t="s">
        <v>80</v>
      </c>
      <c r="C62" s="14" t="s">
        <v>78</v>
      </c>
      <c r="D62" s="14" t="s">
        <v>16</v>
      </c>
      <c r="E62" s="14">
        <v>9079</v>
      </c>
      <c r="F62" s="8">
        <v>7369</v>
      </c>
      <c r="G62" s="8">
        <v>7336</v>
      </c>
      <c r="H62" s="8">
        <v>33</v>
      </c>
      <c r="I62" s="8">
        <v>1</v>
      </c>
      <c r="J62" s="8">
        <v>0</v>
      </c>
      <c r="K62" s="11">
        <v>16</v>
      </c>
      <c r="L62" s="11">
        <v>0</v>
      </c>
      <c r="M62" s="11">
        <v>0</v>
      </c>
    </row>
    <row r="63" spans="1:13" x14ac:dyDescent="0.25">
      <c r="A63" s="14" t="str">
        <f>"160904"</f>
        <v>160904</v>
      </c>
      <c r="B63" s="14" t="s">
        <v>81</v>
      </c>
      <c r="C63" s="14" t="s">
        <v>78</v>
      </c>
      <c r="D63" s="14" t="s">
        <v>16</v>
      </c>
      <c r="E63" s="14">
        <v>8662</v>
      </c>
      <c r="F63" s="8">
        <v>7154</v>
      </c>
      <c r="G63" s="8">
        <v>7110</v>
      </c>
      <c r="H63" s="8">
        <v>44</v>
      </c>
      <c r="I63" s="8">
        <v>1</v>
      </c>
      <c r="J63" s="8">
        <v>0</v>
      </c>
      <c r="K63" s="11">
        <v>18</v>
      </c>
      <c r="L63" s="11">
        <v>0</v>
      </c>
      <c r="M63" s="11">
        <v>0</v>
      </c>
    </row>
    <row r="64" spans="1:13" x14ac:dyDescent="0.25">
      <c r="A64" s="14" t="str">
        <f>"160905"</f>
        <v>160905</v>
      </c>
      <c r="B64" s="14" t="s">
        <v>82</v>
      </c>
      <c r="C64" s="14" t="s">
        <v>78</v>
      </c>
      <c r="D64" s="14" t="s">
        <v>16</v>
      </c>
      <c r="E64" s="14">
        <v>9577</v>
      </c>
      <c r="F64" s="8">
        <v>7924</v>
      </c>
      <c r="G64" s="8">
        <v>7795</v>
      </c>
      <c r="H64" s="8">
        <v>129</v>
      </c>
      <c r="I64" s="8">
        <v>0</v>
      </c>
      <c r="J64" s="8">
        <v>0</v>
      </c>
      <c r="K64" s="11">
        <v>19</v>
      </c>
      <c r="L64" s="11">
        <v>0</v>
      </c>
      <c r="M64" s="11">
        <v>0</v>
      </c>
    </row>
    <row r="65" spans="1:13" x14ac:dyDescent="0.25">
      <c r="A65" s="14" t="str">
        <f>"160906"</f>
        <v>160906</v>
      </c>
      <c r="B65" s="14" t="s">
        <v>83</v>
      </c>
      <c r="C65" s="14" t="s">
        <v>78</v>
      </c>
      <c r="D65" s="14" t="s">
        <v>16</v>
      </c>
      <c r="E65" s="14">
        <v>4923</v>
      </c>
      <c r="F65" s="8">
        <v>4153</v>
      </c>
      <c r="G65" s="8">
        <v>4081</v>
      </c>
      <c r="H65" s="8">
        <v>72</v>
      </c>
      <c r="I65" s="8">
        <v>5</v>
      </c>
      <c r="J65" s="8">
        <v>0</v>
      </c>
      <c r="K65" s="11">
        <v>7</v>
      </c>
      <c r="L65" s="11">
        <v>0</v>
      </c>
      <c r="M65" s="11">
        <v>0</v>
      </c>
    </row>
    <row r="66" spans="1:13" x14ac:dyDescent="0.25">
      <c r="A66" s="14" t="str">
        <f>"160907"</f>
        <v>160907</v>
      </c>
      <c r="B66" s="14" t="s">
        <v>84</v>
      </c>
      <c r="C66" s="14" t="s">
        <v>78</v>
      </c>
      <c r="D66" s="14" t="s">
        <v>16</v>
      </c>
      <c r="E66" s="14">
        <v>11909</v>
      </c>
      <c r="F66" s="8">
        <v>9880</v>
      </c>
      <c r="G66" s="8">
        <v>9835</v>
      </c>
      <c r="H66" s="8">
        <v>45</v>
      </c>
      <c r="I66" s="8">
        <v>0</v>
      </c>
      <c r="J66" s="8">
        <v>0</v>
      </c>
      <c r="K66" s="11">
        <v>22</v>
      </c>
      <c r="L66" s="11">
        <v>0</v>
      </c>
      <c r="M66" s="11">
        <v>0</v>
      </c>
    </row>
    <row r="67" spans="1:13" x14ac:dyDescent="0.25">
      <c r="A67" s="14" t="str">
        <f>"160908"</f>
        <v>160908</v>
      </c>
      <c r="B67" s="14" t="s">
        <v>85</v>
      </c>
      <c r="C67" s="14" t="s">
        <v>78</v>
      </c>
      <c r="D67" s="14" t="s">
        <v>16</v>
      </c>
      <c r="E67" s="14">
        <v>17425</v>
      </c>
      <c r="F67" s="8">
        <v>14650</v>
      </c>
      <c r="G67" s="8">
        <v>14576</v>
      </c>
      <c r="H67" s="8">
        <v>74</v>
      </c>
      <c r="I67" s="8">
        <v>2</v>
      </c>
      <c r="J67" s="8">
        <v>0</v>
      </c>
      <c r="K67" s="11">
        <v>46</v>
      </c>
      <c r="L67" s="11">
        <v>0</v>
      </c>
      <c r="M67" s="11">
        <v>0</v>
      </c>
    </row>
    <row r="68" spans="1:13" x14ac:dyDescent="0.25">
      <c r="A68" s="14" t="str">
        <f>"160909"</f>
        <v>160909</v>
      </c>
      <c r="B68" s="14" t="s">
        <v>86</v>
      </c>
      <c r="C68" s="14" t="s">
        <v>78</v>
      </c>
      <c r="D68" s="14" t="s">
        <v>16</v>
      </c>
      <c r="E68" s="14">
        <v>7484</v>
      </c>
      <c r="F68" s="8">
        <v>6227</v>
      </c>
      <c r="G68" s="8">
        <v>6184</v>
      </c>
      <c r="H68" s="8">
        <v>43</v>
      </c>
      <c r="I68" s="8">
        <v>1</v>
      </c>
      <c r="J68" s="8">
        <v>0</v>
      </c>
      <c r="K68" s="11">
        <v>19</v>
      </c>
      <c r="L68" s="11">
        <v>0</v>
      </c>
      <c r="M68" s="11">
        <v>0</v>
      </c>
    </row>
    <row r="69" spans="1:13" x14ac:dyDescent="0.25">
      <c r="A69" s="14" t="str">
        <f>"160910"</f>
        <v>160910</v>
      </c>
      <c r="B69" s="14" t="s">
        <v>87</v>
      </c>
      <c r="C69" s="14" t="s">
        <v>78</v>
      </c>
      <c r="D69" s="14" t="s">
        <v>16</v>
      </c>
      <c r="E69" s="14">
        <v>8845</v>
      </c>
      <c r="F69" s="8">
        <v>7140</v>
      </c>
      <c r="G69" s="8">
        <v>7087</v>
      </c>
      <c r="H69" s="8">
        <v>53</v>
      </c>
      <c r="I69" s="8">
        <v>0</v>
      </c>
      <c r="J69" s="8">
        <v>0</v>
      </c>
      <c r="K69" s="11">
        <v>139</v>
      </c>
      <c r="L69" s="11">
        <v>0</v>
      </c>
      <c r="M69" s="11">
        <v>0</v>
      </c>
    </row>
    <row r="70" spans="1:13" x14ac:dyDescent="0.25">
      <c r="A70" s="14" t="str">
        <f>"160911"</f>
        <v>160911</v>
      </c>
      <c r="B70" s="14" t="s">
        <v>88</v>
      </c>
      <c r="C70" s="14" t="s">
        <v>78</v>
      </c>
      <c r="D70" s="14" t="s">
        <v>16</v>
      </c>
      <c r="E70" s="14">
        <v>8946</v>
      </c>
      <c r="F70" s="8">
        <v>7394</v>
      </c>
      <c r="G70" s="8">
        <v>7337</v>
      </c>
      <c r="H70" s="8">
        <v>57</v>
      </c>
      <c r="I70" s="8">
        <v>0</v>
      </c>
      <c r="J70" s="8">
        <v>0</v>
      </c>
      <c r="K70" s="11">
        <v>15</v>
      </c>
      <c r="L70" s="11">
        <v>0</v>
      </c>
      <c r="M70" s="11">
        <v>0</v>
      </c>
    </row>
    <row r="71" spans="1:13" x14ac:dyDescent="0.25">
      <c r="A71" s="14" t="str">
        <f>"160912"</f>
        <v>160912</v>
      </c>
      <c r="B71" s="14" t="s">
        <v>89</v>
      </c>
      <c r="C71" s="14" t="s">
        <v>78</v>
      </c>
      <c r="D71" s="14" t="s">
        <v>16</v>
      </c>
      <c r="E71" s="14">
        <v>4748</v>
      </c>
      <c r="F71" s="8">
        <v>4001</v>
      </c>
      <c r="G71" s="8">
        <v>3961</v>
      </c>
      <c r="H71" s="8">
        <v>40</v>
      </c>
      <c r="I71" s="8">
        <v>1</v>
      </c>
      <c r="J71" s="8">
        <v>0</v>
      </c>
      <c r="K71" s="11">
        <v>12</v>
      </c>
      <c r="L71" s="11">
        <v>0</v>
      </c>
      <c r="M71" s="11">
        <v>0</v>
      </c>
    </row>
    <row r="72" spans="1:13" x14ac:dyDescent="0.25">
      <c r="A72" s="14" t="str">
        <f>"160913"</f>
        <v>160913</v>
      </c>
      <c r="B72" s="14" t="s">
        <v>90</v>
      </c>
      <c r="C72" s="14" t="s">
        <v>78</v>
      </c>
      <c r="D72" s="14" t="s">
        <v>16</v>
      </c>
      <c r="E72" s="14">
        <v>9576</v>
      </c>
      <c r="F72" s="8">
        <v>7887</v>
      </c>
      <c r="G72" s="8">
        <v>7766</v>
      </c>
      <c r="H72" s="8">
        <v>121</v>
      </c>
      <c r="I72" s="8">
        <v>1</v>
      </c>
      <c r="J72" s="8">
        <v>0</v>
      </c>
      <c r="K72" s="11">
        <v>22</v>
      </c>
      <c r="L72" s="11">
        <v>0</v>
      </c>
      <c r="M72" s="11">
        <v>0</v>
      </c>
    </row>
    <row r="73" spans="1:13" s="5" customFormat="1" x14ac:dyDescent="0.25">
      <c r="A73" s="13" t="s">
        <v>91</v>
      </c>
      <c r="B73" s="13"/>
      <c r="C73" s="13"/>
      <c r="D73" s="13"/>
      <c r="E73" s="13">
        <v>49028</v>
      </c>
      <c r="F73" s="7">
        <v>40866</v>
      </c>
      <c r="G73" s="7">
        <v>40681</v>
      </c>
      <c r="H73" s="7">
        <v>185</v>
      </c>
      <c r="I73" s="7">
        <v>1</v>
      </c>
      <c r="J73" s="7">
        <v>0</v>
      </c>
      <c r="K73" s="10">
        <v>130</v>
      </c>
      <c r="L73" s="10">
        <v>0</v>
      </c>
      <c r="M73" s="10">
        <v>0</v>
      </c>
    </row>
    <row r="74" spans="1:13" x14ac:dyDescent="0.25">
      <c r="A74" s="14" t="str">
        <f>"161001"</f>
        <v>161001</v>
      </c>
      <c r="B74" s="14" t="s">
        <v>92</v>
      </c>
      <c r="C74" s="14" t="s">
        <v>93</v>
      </c>
      <c r="D74" s="14" t="s">
        <v>16</v>
      </c>
      <c r="E74" s="14">
        <v>9733</v>
      </c>
      <c r="F74" s="8">
        <v>8024</v>
      </c>
      <c r="G74" s="8">
        <v>7998</v>
      </c>
      <c r="H74" s="8">
        <v>26</v>
      </c>
      <c r="I74" s="8">
        <v>0</v>
      </c>
      <c r="J74" s="8">
        <v>0</v>
      </c>
      <c r="K74" s="11">
        <v>25</v>
      </c>
      <c r="L74" s="11">
        <v>0</v>
      </c>
      <c r="M74" s="11">
        <v>0</v>
      </c>
    </row>
    <row r="75" spans="1:13" x14ac:dyDescent="0.25">
      <c r="A75" s="14" t="str">
        <f>"161002"</f>
        <v>161002</v>
      </c>
      <c r="B75" s="14" t="s">
        <v>94</v>
      </c>
      <c r="C75" s="14" t="s">
        <v>93</v>
      </c>
      <c r="D75" s="14" t="s">
        <v>16</v>
      </c>
      <c r="E75" s="14">
        <v>11987</v>
      </c>
      <c r="F75" s="8">
        <v>9938</v>
      </c>
      <c r="G75" s="8">
        <v>9876</v>
      </c>
      <c r="H75" s="8">
        <v>62</v>
      </c>
      <c r="I75" s="8">
        <v>1</v>
      </c>
      <c r="J75" s="8">
        <v>0</v>
      </c>
      <c r="K75" s="11">
        <v>40</v>
      </c>
      <c r="L75" s="11">
        <v>0</v>
      </c>
      <c r="M75" s="11">
        <v>0</v>
      </c>
    </row>
    <row r="76" spans="1:13" x14ac:dyDescent="0.25">
      <c r="A76" s="14" t="str">
        <f>"161003"</f>
        <v>161003</v>
      </c>
      <c r="B76" s="14" t="s">
        <v>95</v>
      </c>
      <c r="C76" s="14" t="s">
        <v>93</v>
      </c>
      <c r="D76" s="14" t="s">
        <v>16</v>
      </c>
      <c r="E76" s="14">
        <v>4054</v>
      </c>
      <c r="F76" s="8">
        <v>3290</v>
      </c>
      <c r="G76" s="8">
        <v>3269</v>
      </c>
      <c r="H76" s="8">
        <v>21</v>
      </c>
      <c r="I76" s="8">
        <v>0</v>
      </c>
      <c r="J76" s="8">
        <v>0</v>
      </c>
      <c r="K76" s="11">
        <v>12</v>
      </c>
      <c r="L76" s="11">
        <v>0</v>
      </c>
      <c r="M76" s="11">
        <v>0</v>
      </c>
    </row>
    <row r="77" spans="1:13" x14ac:dyDescent="0.25">
      <c r="A77" s="14" t="str">
        <f>"161004"</f>
        <v>161004</v>
      </c>
      <c r="B77" s="14" t="s">
        <v>96</v>
      </c>
      <c r="C77" s="14" t="s">
        <v>93</v>
      </c>
      <c r="D77" s="14" t="s">
        <v>16</v>
      </c>
      <c r="E77" s="14">
        <v>23254</v>
      </c>
      <c r="F77" s="8">
        <v>19614</v>
      </c>
      <c r="G77" s="8">
        <v>19538</v>
      </c>
      <c r="H77" s="8">
        <v>76</v>
      </c>
      <c r="I77" s="8">
        <v>0</v>
      </c>
      <c r="J77" s="8">
        <v>0</v>
      </c>
      <c r="K77" s="11">
        <v>53</v>
      </c>
      <c r="L77" s="11">
        <v>0</v>
      </c>
      <c r="M77" s="11">
        <v>0</v>
      </c>
    </row>
    <row r="78" spans="1:13" s="5" customFormat="1" x14ac:dyDescent="0.25">
      <c r="A78" s="13" t="s">
        <v>97</v>
      </c>
      <c r="B78" s="13"/>
      <c r="C78" s="13"/>
      <c r="D78" s="13"/>
      <c r="E78" s="13">
        <v>68036</v>
      </c>
      <c r="F78" s="7">
        <v>56077</v>
      </c>
      <c r="G78" s="7">
        <v>55829</v>
      </c>
      <c r="H78" s="7">
        <v>248</v>
      </c>
      <c r="I78" s="7">
        <v>2</v>
      </c>
      <c r="J78" s="7">
        <v>0</v>
      </c>
      <c r="K78" s="10">
        <v>254</v>
      </c>
      <c r="L78" s="10">
        <v>0</v>
      </c>
      <c r="M78" s="10">
        <v>0</v>
      </c>
    </row>
    <row r="79" spans="1:13" x14ac:dyDescent="0.25">
      <c r="A79" s="14" t="str">
        <f>"161101"</f>
        <v>161101</v>
      </c>
      <c r="B79" s="14" t="s">
        <v>98</v>
      </c>
      <c r="C79" s="14" t="s">
        <v>99</v>
      </c>
      <c r="D79" s="14" t="s">
        <v>16</v>
      </c>
      <c r="E79" s="14">
        <v>5199</v>
      </c>
      <c r="F79" s="8">
        <v>4188</v>
      </c>
      <c r="G79" s="8">
        <v>4176</v>
      </c>
      <c r="H79" s="8">
        <v>12</v>
      </c>
      <c r="I79" s="8">
        <v>0</v>
      </c>
      <c r="J79" s="8">
        <v>0</v>
      </c>
      <c r="K79" s="11">
        <v>8</v>
      </c>
      <c r="L79" s="11">
        <v>0</v>
      </c>
      <c r="M79" s="11">
        <v>0</v>
      </c>
    </row>
    <row r="80" spans="1:13" x14ac:dyDescent="0.25">
      <c r="A80" s="14" t="str">
        <f>"161102"</f>
        <v>161102</v>
      </c>
      <c r="B80" s="14" t="s">
        <v>100</v>
      </c>
      <c r="C80" s="14" t="s">
        <v>99</v>
      </c>
      <c r="D80" s="14" t="s">
        <v>16</v>
      </c>
      <c r="E80" s="14">
        <v>7201</v>
      </c>
      <c r="F80" s="8">
        <v>5831</v>
      </c>
      <c r="G80" s="8">
        <v>5820</v>
      </c>
      <c r="H80" s="8">
        <v>11</v>
      </c>
      <c r="I80" s="8">
        <v>0</v>
      </c>
      <c r="J80" s="8">
        <v>0</v>
      </c>
      <c r="K80" s="11">
        <v>11</v>
      </c>
      <c r="L80" s="11">
        <v>0</v>
      </c>
      <c r="M80" s="11">
        <v>0</v>
      </c>
    </row>
    <row r="81" spans="1:13" x14ac:dyDescent="0.25">
      <c r="A81" s="14" t="str">
        <f>"161103"</f>
        <v>161103</v>
      </c>
      <c r="B81" s="14" t="s">
        <v>101</v>
      </c>
      <c r="C81" s="14" t="s">
        <v>99</v>
      </c>
      <c r="D81" s="14" t="s">
        <v>16</v>
      </c>
      <c r="E81" s="14">
        <v>5463</v>
      </c>
      <c r="F81" s="8">
        <v>4565</v>
      </c>
      <c r="G81" s="8">
        <v>4544</v>
      </c>
      <c r="H81" s="8">
        <v>21</v>
      </c>
      <c r="I81" s="8">
        <v>1</v>
      </c>
      <c r="J81" s="8">
        <v>0</v>
      </c>
      <c r="K81" s="11">
        <v>7</v>
      </c>
      <c r="L81" s="11">
        <v>0</v>
      </c>
      <c r="M81" s="11">
        <v>0</v>
      </c>
    </row>
    <row r="82" spans="1:13" x14ac:dyDescent="0.25">
      <c r="A82" s="14" t="str">
        <f>"161104"</f>
        <v>161104</v>
      </c>
      <c r="B82" s="14" t="s">
        <v>102</v>
      </c>
      <c r="C82" s="14" t="s">
        <v>99</v>
      </c>
      <c r="D82" s="14" t="s">
        <v>16</v>
      </c>
      <c r="E82" s="14">
        <v>7056</v>
      </c>
      <c r="F82" s="8">
        <v>5838</v>
      </c>
      <c r="G82" s="8">
        <v>5820</v>
      </c>
      <c r="H82" s="8">
        <v>18</v>
      </c>
      <c r="I82" s="8">
        <v>0</v>
      </c>
      <c r="J82" s="8">
        <v>0</v>
      </c>
      <c r="K82" s="11">
        <v>15</v>
      </c>
      <c r="L82" s="11">
        <v>0</v>
      </c>
      <c r="M82" s="11">
        <v>0</v>
      </c>
    </row>
    <row r="83" spans="1:13" x14ac:dyDescent="0.25">
      <c r="A83" s="14" t="str">
        <f>"161105"</f>
        <v>161105</v>
      </c>
      <c r="B83" s="14" t="s">
        <v>103</v>
      </c>
      <c r="C83" s="14" t="s">
        <v>99</v>
      </c>
      <c r="D83" s="14" t="s">
        <v>16</v>
      </c>
      <c r="E83" s="14">
        <v>26890</v>
      </c>
      <c r="F83" s="8">
        <v>22276</v>
      </c>
      <c r="G83" s="8">
        <v>22156</v>
      </c>
      <c r="H83" s="8">
        <v>120</v>
      </c>
      <c r="I83" s="8">
        <v>1</v>
      </c>
      <c r="J83" s="8">
        <v>0</v>
      </c>
      <c r="K83" s="11">
        <v>130</v>
      </c>
      <c r="L83" s="11">
        <v>0</v>
      </c>
      <c r="M83" s="11">
        <v>0</v>
      </c>
    </row>
    <row r="84" spans="1:13" x14ac:dyDescent="0.25">
      <c r="A84" s="14" t="str">
        <f>"161106"</f>
        <v>161106</v>
      </c>
      <c r="B84" s="14" t="s">
        <v>104</v>
      </c>
      <c r="C84" s="14" t="s">
        <v>99</v>
      </c>
      <c r="D84" s="14" t="s">
        <v>16</v>
      </c>
      <c r="E84" s="14">
        <v>6214</v>
      </c>
      <c r="F84" s="8">
        <v>4930</v>
      </c>
      <c r="G84" s="8">
        <v>4895</v>
      </c>
      <c r="H84" s="8">
        <v>35</v>
      </c>
      <c r="I84" s="8">
        <v>0</v>
      </c>
      <c r="J84" s="8">
        <v>0</v>
      </c>
      <c r="K84" s="11">
        <v>10</v>
      </c>
      <c r="L84" s="11">
        <v>0</v>
      </c>
      <c r="M84" s="11">
        <v>0</v>
      </c>
    </row>
    <row r="85" spans="1:13" x14ac:dyDescent="0.25">
      <c r="A85" s="14" t="str">
        <f>"161107"</f>
        <v>161107</v>
      </c>
      <c r="B85" s="14" t="s">
        <v>105</v>
      </c>
      <c r="C85" s="14" t="s">
        <v>99</v>
      </c>
      <c r="D85" s="14" t="s">
        <v>16</v>
      </c>
      <c r="E85" s="14">
        <v>10013</v>
      </c>
      <c r="F85" s="8">
        <v>8449</v>
      </c>
      <c r="G85" s="8">
        <v>8418</v>
      </c>
      <c r="H85" s="8">
        <v>31</v>
      </c>
      <c r="I85" s="8">
        <v>0</v>
      </c>
      <c r="J85" s="8">
        <v>0</v>
      </c>
      <c r="K85" s="11">
        <v>73</v>
      </c>
      <c r="L85" s="11">
        <v>0</v>
      </c>
      <c r="M85" s="11">
        <v>0</v>
      </c>
    </row>
    <row r="86" spans="1:13" s="5" customFormat="1" x14ac:dyDescent="0.25">
      <c r="A86" s="13" t="s">
        <v>106</v>
      </c>
      <c r="B86" s="13"/>
      <c r="C86" s="13"/>
      <c r="D86" s="13"/>
      <c r="E86" s="13"/>
      <c r="F86" s="7"/>
      <c r="G86" s="7"/>
      <c r="H86" s="7"/>
      <c r="I86" s="7"/>
      <c r="J86" s="7"/>
      <c r="K86" s="10"/>
      <c r="L86" s="10"/>
      <c r="M86" s="10"/>
    </row>
    <row r="87" spans="1:13" x14ac:dyDescent="0.25">
      <c r="A87" s="14" t="str">
        <f>"166101"</f>
        <v>166101</v>
      </c>
      <c r="B87" s="14" t="s">
        <v>107</v>
      </c>
      <c r="C87" s="14" t="s">
        <v>16</v>
      </c>
      <c r="D87" s="14" t="s">
        <v>16</v>
      </c>
      <c r="E87" s="14">
        <v>112512</v>
      </c>
      <c r="F87" s="8">
        <v>93519</v>
      </c>
      <c r="G87" s="8">
        <v>92012</v>
      </c>
      <c r="H87" s="8">
        <v>1507</v>
      </c>
      <c r="I87" s="8">
        <v>13</v>
      </c>
      <c r="J87" s="8">
        <v>0</v>
      </c>
      <c r="K87" s="11">
        <v>328</v>
      </c>
      <c r="L87" s="11">
        <v>0</v>
      </c>
      <c r="M87" s="11">
        <v>0</v>
      </c>
    </row>
    <row r="88" spans="1:13" s="5" customFormat="1" x14ac:dyDescent="0.25">
      <c r="A88" s="13" t="s">
        <v>108</v>
      </c>
      <c r="B88" s="13"/>
      <c r="C88" s="13"/>
      <c r="D88" s="13"/>
      <c r="E88" s="13">
        <v>884894</v>
      </c>
      <c r="F88" s="7">
        <v>736383</v>
      </c>
      <c r="G88" s="7">
        <v>730310</v>
      </c>
      <c r="H88" s="7">
        <v>6073</v>
      </c>
      <c r="I88" s="7">
        <v>49</v>
      </c>
      <c r="J88" s="7">
        <v>1</v>
      </c>
      <c r="K88" s="10">
        <v>2770</v>
      </c>
      <c r="L88" s="10">
        <v>0</v>
      </c>
      <c r="M88" s="10">
        <v>0</v>
      </c>
    </row>
    <row r="92" spans="1:13" x14ac:dyDescent="0.25">
      <c r="J92" s="15" t="s">
        <v>109</v>
      </c>
      <c r="K92" s="5"/>
    </row>
    <row r="97" spans="10:12" x14ac:dyDescent="0.25">
      <c r="J97" s="16" t="s">
        <v>111</v>
      </c>
      <c r="K97" s="5"/>
      <c r="L97" s="16" t="s">
        <v>110</v>
      </c>
    </row>
    <row r="98" spans="10:12" x14ac:dyDescent="0.25">
      <c r="J98" s="1"/>
      <c r="L98" s="1"/>
    </row>
    <row r="99" spans="10:12" x14ac:dyDescent="0.25">
      <c r="J99" s="1" t="s">
        <v>114</v>
      </c>
      <c r="L99" s="1" t="s">
        <v>115</v>
      </c>
    </row>
    <row r="100" spans="10:12" x14ac:dyDescent="0.25">
      <c r="J100" s="1"/>
      <c r="L100" s="1"/>
    </row>
    <row r="101" spans="10:12" x14ac:dyDescent="0.25">
      <c r="J101" s="1" t="s">
        <v>112</v>
      </c>
      <c r="L101" s="1" t="s">
        <v>113</v>
      </c>
    </row>
    <row r="105" spans="10:12" x14ac:dyDescent="0.25">
      <c r="J105" s="5" t="s">
        <v>116</v>
      </c>
    </row>
  </sheetData>
  <mergeCells count="1">
    <mergeCell ref="A1:M3"/>
  </mergeCells>
  <pageMargins left="0.7" right="0.7" top="0.75" bottom="0.75" header="0.3" footer="0.3"/>
  <pageSetup paperSize="8" scale="4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rejestr_wyborcow_2025_kw_2_2025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Agnieszka Mikucka-Batko</dc:creator>
  <cp:lastModifiedBy>Agnieszka Mikucka</cp:lastModifiedBy>
  <cp:lastPrinted>2025-07-04T08:50:11Z</cp:lastPrinted>
  <dcterms:created xsi:type="dcterms:W3CDTF">2025-07-04T08:36:54Z</dcterms:created>
  <dcterms:modified xsi:type="dcterms:W3CDTF">2025-07-04T08:50:33Z</dcterms:modified>
</cp:coreProperties>
</file>